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J:\Abt_2\Ref22\Allgemein\05_Abitur\09_Pruefung_2024\03_Vorgaben\Korrekturformulare\[ Homepage ]\"/>
    </mc:Choice>
  </mc:AlternateContent>
  <workbookProtection workbookAlgorithmName="SHA-512" workbookHashValue="NOFWtVpsRLyioJIhsAqiy0/AV9zM1bW6EzdIUlYPqz0lx6Aav9Imuz7Os4qoxYleZ+UMhD8X6/tLRz6/kD5CRQ==" workbookSaltValue="OvbYbfjLBqmrthMBgJ4tyA==" workbookSpinCount="100000" lockStructure="1"/>
  <bookViews>
    <workbookView xWindow="0" yWindow="0" windowWidth="23040" windowHeight="8670" tabRatio="804" firstSheet="2" activeTab="2"/>
  </bookViews>
  <sheets>
    <sheet name="Fächer" sheetId="34" state="hidden" r:id="rId1"/>
    <sheet name="Verrechnungs- Notenpunkte" sheetId="26" state="hidden" r:id="rId2"/>
    <sheet name="Hinweis" sheetId="35" r:id="rId3"/>
    <sheet name="D" sheetId="41" r:id="rId4"/>
    <sheet name="M_LF" sheetId="8" r:id="rId5"/>
    <sheet name="M_BF" sheetId="22" r:id="rId6"/>
    <sheet name="ModFS" sheetId="5" r:id="rId7"/>
    <sheet name="Bio_Ch" sheetId="33" r:id="rId8"/>
    <sheet name="Inf" sheetId="12" r:id="rId9"/>
    <sheet name="NwT" sheetId="20" r:id="rId10"/>
    <sheet name="Ph" sheetId="10" r:id="rId11"/>
    <sheet name="BK" sheetId="42" r:id="rId12"/>
    <sheet name="Eth_Geo_Ge_Gk_Mu_Rel_Wi " sheetId="13" r:id="rId13"/>
    <sheet name="Sport" sheetId="15" r:id="rId14"/>
    <sheet name="Gr_La" sheetId="16" r:id="rId15"/>
  </sheets>
  <definedNames>
    <definedName name="_xlnm.Print_Area" localSheetId="7">Bio_Ch!$A$1:$AS$40</definedName>
    <definedName name="_xlnm.Print_Area" localSheetId="11">BK!$A$1:$R$47</definedName>
    <definedName name="_xlnm.Print_Area" localSheetId="3">D!$A$1:$U$45</definedName>
    <definedName name="_xlnm.Print_Area" localSheetId="12">'Eth_Geo_Ge_Gk_Mu_Rel_Wi '!$A$1:$AC$44</definedName>
    <definedName name="_xlnm.Print_Area" localSheetId="14">Gr_La!$A$1:$AC$40</definedName>
    <definedName name="_xlnm.Print_Area" localSheetId="2">Hinweis!$A$1:$K$19</definedName>
    <definedName name="_xlnm.Print_Area" localSheetId="8">Inf!$B$1:$BH$44</definedName>
    <definedName name="_xlnm.Print_Area" localSheetId="5">M_BF!$B$1:$BB$44</definedName>
    <definedName name="_xlnm.Print_Area" localSheetId="4">M_LF!$B$1:$BC$44</definedName>
    <definedName name="_xlnm.Print_Area" localSheetId="6">ModFS!$A$1:$AG$40,ModFS!$AJ$1:$BI$40</definedName>
    <definedName name="_xlnm.Print_Area" localSheetId="9">NwT!$B$1:$AX$44</definedName>
    <definedName name="_xlnm.Print_Area" localSheetId="10">Ph!$A$1:$AR$40</definedName>
    <definedName name="_xlnm.Print_Area" localSheetId="13">Sport!$A$1:$AF$40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41" l="1"/>
  <c r="H43" i="42"/>
  <c r="D1" i="20" l="1"/>
  <c r="AC11" i="15" l="1"/>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Z20" i="8"/>
  <c r="BA20" i="8"/>
  <c r="AZ21" i="8"/>
  <c r="AO20" i="8"/>
  <c r="AO21" i="8"/>
  <c r="AD20" i="8"/>
  <c r="AD21" i="8"/>
  <c r="AO10" i="8"/>
  <c r="AO11" i="8"/>
  <c r="AD10" i="8"/>
  <c r="AD11" i="8"/>
  <c r="N20" i="8"/>
  <c r="AV11" i="5" l="1"/>
  <c r="AV12" i="5"/>
  <c r="AV13" i="5"/>
  <c r="AV14" i="5"/>
  <c r="AV15" i="5"/>
  <c r="AV16" i="5"/>
  <c r="AV17" i="5"/>
  <c r="AV18" i="5"/>
  <c r="AV19" i="5"/>
  <c r="AV20" i="5"/>
  <c r="AV21" i="5"/>
  <c r="AV22" i="5"/>
  <c r="AV23" i="5"/>
  <c r="AV26" i="5"/>
  <c r="AV27" i="5"/>
  <c r="AV28" i="5"/>
  <c r="AV29" i="5"/>
  <c r="AV30" i="5"/>
  <c r="AV31" i="5"/>
  <c r="AV32" i="5"/>
  <c r="AV33" i="5"/>
  <c r="AV34" i="5"/>
  <c r="AV35" i="5"/>
  <c r="AV36" i="5"/>
  <c r="AV37" i="5"/>
  <c r="AV38" i="5"/>
  <c r="N10" i="8" l="1"/>
  <c r="E2" i="42" l="1"/>
  <c r="C2" i="41"/>
  <c r="D1" i="8"/>
  <c r="P12" i="42"/>
  <c r="P13" i="42"/>
  <c r="P14" i="42"/>
  <c r="P15" i="42"/>
  <c r="P16" i="42"/>
  <c r="P17" i="42"/>
  <c r="P18" i="42"/>
  <c r="P19" i="42"/>
  <c r="P20" i="42"/>
  <c r="P21" i="42"/>
  <c r="P22" i="42"/>
  <c r="P23" i="42"/>
  <c r="P24" i="42"/>
  <c r="P25" i="42"/>
  <c r="P26" i="42"/>
  <c r="P27" i="42"/>
  <c r="P28" i="42"/>
  <c r="P29" i="42"/>
  <c r="P30" i="42"/>
  <c r="P31" i="42"/>
  <c r="P32" i="42"/>
  <c r="P33" i="42"/>
  <c r="P34" i="42"/>
  <c r="P35" i="42"/>
  <c r="P36" i="42"/>
  <c r="P37" i="42"/>
  <c r="P38" i="42"/>
  <c r="P39" i="42"/>
  <c r="P40" i="42"/>
  <c r="P41" i="42"/>
  <c r="E42" i="42"/>
  <c r="I42" i="42"/>
  <c r="M42" i="42"/>
  <c r="D43" i="42"/>
  <c r="L43" i="42"/>
  <c r="P42" i="42" l="1"/>
  <c r="P41" i="41"/>
  <c r="L41" i="41"/>
  <c r="D41" i="41"/>
  <c r="Q40" i="41"/>
  <c r="M40" i="41"/>
  <c r="I40" i="41"/>
  <c r="E40" i="41"/>
  <c r="S39" i="41"/>
  <c r="S38" i="41"/>
  <c r="S37" i="41"/>
  <c r="S36" i="41"/>
  <c r="S35" i="41"/>
  <c r="S34" i="41"/>
  <c r="S33" i="41"/>
  <c r="S32" i="41"/>
  <c r="S31" i="41"/>
  <c r="S30" i="41"/>
  <c r="S29" i="41"/>
  <c r="S28" i="41"/>
  <c r="S27" i="41"/>
  <c r="S26" i="41"/>
  <c r="S25" i="41"/>
  <c r="S24" i="41"/>
  <c r="S23" i="41"/>
  <c r="S22" i="41"/>
  <c r="S21" i="41"/>
  <c r="S20" i="41"/>
  <c r="S19" i="41"/>
  <c r="S18" i="41"/>
  <c r="S17" i="41"/>
  <c r="S16" i="41"/>
  <c r="S15" i="41"/>
  <c r="S14" i="41"/>
  <c r="S13" i="41"/>
  <c r="S12" i="41"/>
  <c r="S11" i="41"/>
  <c r="S10" i="41"/>
  <c r="S40" i="41" l="1"/>
  <c r="AG13" i="5" l="1"/>
  <c r="AG14" i="5"/>
  <c r="AG15" i="5"/>
  <c r="AG16" i="5"/>
  <c r="AG17" i="5"/>
  <c r="AG18" i="5"/>
  <c r="AG20" i="5"/>
  <c r="AG21" i="5"/>
  <c r="AG22" i="5"/>
  <c r="AG23" i="5"/>
  <c r="AG26" i="5"/>
  <c r="AG27" i="5"/>
  <c r="AG28" i="5"/>
  <c r="AG29" i="5"/>
  <c r="AG30" i="5"/>
  <c r="AG31" i="5"/>
  <c r="AG32" i="5"/>
  <c r="AG33" i="5"/>
  <c r="AG34" i="5"/>
  <c r="AG35" i="5"/>
  <c r="AG36" i="5"/>
  <c r="AG37" i="5"/>
  <c r="AG38" i="5"/>
  <c r="AF11" i="5" l="1"/>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10" i="5"/>
  <c r="AF9" i="5"/>
  <c r="AH10" i="5" l="1"/>
  <c r="AG10" i="5" s="1"/>
  <c r="U9" i="12"/>
  <c r="AX11" i="20" l="1"/>
  <c r="AX12" i="20"/>
  <c r="AX13" i="20"/>
  <c r="AX17" i="20"/>
  <c r="AX18" i="20"/>
  <c r="AX19" i="20"/>
  <c r="AX20" i="20"/>
  <c r="AX21" i="20"/>
  <c r="AX22" i="20"/>
  <c r="AX23" i="20"/>
  <c r="AX24" i="20"/>
  <c r="AX26" i="20"/>
  <c r="AX27" i="20"/>
  <c r="AX28" i="20"/>
  <c r="AX29" i="20"/>
  <c r="AX30" i="20"/>
  <c r="AX31" i="20"/>
  <c r="AX32" i="20"/>
  <c r="AX33" i="20"/>
  <c r="AX34" i="20"/>
  <c r="AX35" i="20"/>
  <c r="AX36" i="20"/>
  <c r="AX37" i="20"/>
  <c r="AX38" i="20"/>
  <c r="AS11" i="33"/>
  <c r="AS12" i="33"/>
  <c r="AS13" i="33"/>
  <c r="AS14" i="33"/>
  <c r="AS16" i="33"/>
  <c r="AS17" i="33"/>
  <c r="AS18" i="33"/>
  <c r="AS19" i="33"/>
  <c r="AS21" i="33"/>
  <c r="AS22" i="33"/>
  <c r="AS23" i="33"/>
  <c r="AS24" i="33"/>
  <c r="AS25" i="33"/>
  <c r="AS26" i="33"/>
  <c r="AS27" i="33"/>
  <c r="AS28" i="33"/>
  <c r="AS29" i="33"/>
  <c r="AS30" i="33"/>
  <c r="AS31" i="33"/>
  <c r="AS32" i="33"/>
  <c r="AS33" i="33"/>
  <c r="AS35" i="33"/>
  <c r="AS36" i="33"/>
  <c r="AS37" i="33"/>
  <c r="AS38" i="33"/>
  <c r="AS39" i="33"/>
  <c r="AK11" i="5" l="1"/>
  <c r="AN40" i="5" l="1"/>
  <c r="AS40" i="5"/>
  <c r="AT40" i="5"/>
  <c r="BA13" i="5"/>
  <c r="BA14" i="5"/>
  <c r="BA17" i="5"/>
  <c r="BA18" i="5"/>
  <c r="BA21" i="5"/>
  <c r="BA22" i="5"/>
  <c r="BA23" i="5"/>
  <c r="BA26" i="5"/>
  <c r="BA27" i="5"/>
  <c r="BA28" i="5"/>
  <c r="BA29" i="5"/>
  <c r="BA31" i="5"/>
  <c r="BA32" i="5"/>
  <c r="BA33" i="5"/>
  <c r="BA34" i="5"/>
  <c r="BA35" i="5"/>
  <c r="BA36" i="5"/>
  <c r="BA37" i="5"/>
  <c r="BA38" i="5"/>
  <c r="BD11" i="5"/>
  <c r="BA11" i="5" s="1"/>
  <c r="BD12" i="5"/>
  <c r="BA12" i="5" s="1"/>
  <c r="BD13" i="5"/>
  <c r="BD14" i="5"/>
  <c r="BD15" i="5"/>
  <c r="BD16" i="5"/>
  <c r="BD17" i="5"/>
  <c r="BD18" i="5"/>
  <c r="BD19" i="5"/>
  <c r="BD20" i="5"/>
  <c r="BA20" i="5" s="1"/>
  <c r="BD21" i="5"/>
  <c r="BD22" i="5"/>
  <c r="BD23" i="5"/>
  <c r="BD24" i="5"/>
  <c r="BA24" i="5" s="1"/>
  <c r="BD25" i="5"/>
  <c r="BA25" i="5" s="1"/>
  <c r="BD26" i="5"/>
  <c r="BD27" i="5"/>
  <c r="BD28" i="5"/>
  <c r="BD29" i="5"/>
  <c r="BD30" i="5"/>
  <c r="BA30" i="5" s="1"/>
  <c r="BD31" i="5"/>
  <c r="BD32" i="5"/>
  <c r="BD33" i="5"/>
  <c r="BD34" i="5"/>
  <c r="BD35" i="5"/>
  <c r="BD36" i="5"/>
  <c r="BD37" i="5"/>
  <c r="BD38" i="5"/>
  <c r="BD39" i="5"/>
  <c r="BD10" i="5"/>
  <c r="BC10" i="5"/>
  <c r="BC11" i="5"/>
  <c r="BC12" i="5"/>
  <c r="BC13" i="5"/>
  <c r="BC14" i="5"/>
  <c r="BC15" i="5"/>
  <c r="BC16" i="5"/>
  <c r="BC17" i="5"/>
  <c r="BC18" i="5"/>
  <c r="BC19" i="5"/>
  <c r="BA19" i="5" s="1"/>
  <c r="BC20" i="5"/>
  <c r="BC21" i="5"/>
  <c r="BC22" i="5"/>
  <c r="BC23" i="5"/>
  <c r="BC24" i="5"/>
  <c r="BC25" i="5"/>
  <c r="BC26" i="5"/>
  <c r="BC27" i="5"/>
  <c r="BC28" i="5"/>
  <c r="BC29" i="5"/>
  <c r="BC30" i="5"/>
  <c r="BC31" i="5"/>
  <c r="BC32" i="5"/>
  <c r="BC33" i="5"/>
  <c r="BC34" i="5"/>
  <c r="BC35" i="5"/>
  <c r="BC36" i="5"/>
  <c r="BC37" i="5"/>
  <c r="BC38" i="5"/>
  <c r="BC39" i="5"/>
  <c r="BA39" i="5" s="1"/>
  <c r="BA16" i="5" l="1"/>
  <c r="BA10" i="5"/>
  <c r="BA15" i="5"/>
  <c r="AW2" i="5"/>
  <c r="AR2" i="5"/>
  <c r="AM2" i="5"/>
  <c r="AW3" i="5"/>
  <c r="AM3" i="5"/>
  <c r="AY1" i="5"/>
  <c r="AM1" i="5"/>
  <c r="AL1" i="5"/>
  <c r="C1" i="5"/>
  <c r="AH40" i="5" l="1"/>
  <c r="AU40" i="5" l="1"/>
  <c r="AR40" i="5"/>
  <c r="AQ40" i="5"/>
  <c r="BE10" i="5" l="1"/>
  <c r="BE11" i="5" l="1"/>
  <c r="BE12" i="5"/>
  <c r="BE13"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B12" i="5" l="1"/>
  <c r="BB13" i="5"/>
  <c r="BB14" i="5"/>
  <c r="BB15" i="5"/>
  <c r="BB16" i="5"/>
  <c r="BB17" i="5"/>
  <c r="BB18" i="5"/>
  <c r="BB19" i="5"/>
  <c r="BB20" i="5"/>
  <c r="BB21" i="5"/>
  <c r="BB22" i="5"/>
  <c r="BB23" i="5"/>
  <c r="BB24" i="5"/>
  <c r="AV24" i="5" s="1"/>
  <c r="BB25" i="5"/>
  <c r="AV25" i="5" s="1"/>
  <c r="BB26" i="5"/>
  <c r="BB27" i="5"/>
  <c r="BB28" i="5"/>
  <c r="BB29" i="5"/>
  <c r="BB30" i="5"/>
  <c r="BB31" i="5"/>
  <c r="BB32" i="5"/>
  <c r="BB33" i="5"/>
  <c r="BB34" i="5"/>
  <c r="BB35" i="5"/>
  <c r="BB36" i="5"/>
  <c r="BB37" i="5"/>
  <c r="BB38" i="5"/>
  <c r="BB39" i="5"/>
  <c r="AV39" i="5" s="1"/>
  <c r="BB10" i="5" l="1"/>
  <c r="AV10" i="5" s="1"/>
  <c r="BB11" i="5" l="1"/>
  <c r="AK10" i="5"/>
  <c r="AK12" i="5"/>
  <c r="AK13" i="5"/>
  <c r="AH14" i="5"/>
  <c r="AK14" i="5"/>
  <c r="AK15" i="5"/>
  <c r="AK16" i="5"/>
  <c r="AH17" i="5"/>
  <c r="AK17" i="5"/>
  <c r="AY17" i="5" s="1"/>
  <c r="AH18" i="5"/>
  <c r="AK18" i="5"/>
  <c r="AY18" i="5" s="1"/>
  <c r="AH19" i="5"/>
  <c r="AG19" i="5" s="1"/>
  <c r="AK19" i="5"/>
  <c r="AH20" i="5"/>
  <c r="AK20" i="5"/>
  <c r="AH21" i="5"/>
  <c r="AK21" i="5"/>
  <c r="AY21" i="5" s="1"/>
  <c r="AH22" i="5"/>
  <c r="AK22" i="5"/>
  <c r="AY22" i="5" s="1"/>
  <c r="AH23" i="5"/>
  <c r="AK23" i="5"/>
  <c r="AY23" i="5" s="1"/>
  <c r="AH24" i="5"/>
  <c r="AG24" i="5" s="1"/>
  <c r="AK24" i="5"/>
  <c r="AH25" i="5"/>
  <c r="AG25" i="5" s="1"/>
  <c r="AK25" i="5"/>
  <c r="AH26" i="5"/>
  <c r="AK26" i="5"/>
  <c r="AY26" i="5" s="1"/>
  <c r="AH27" i="5"/>
  <c r="AK27" i="5"/>
  <c r="AY27" i="5" s="1"/>
  <c r="AH28" i="5"/>
  <c r="AK28" i="5"/>
  <c r="AY28" i="5" s="1"/>
  <c r="AH29" i="5"/>
  <c r="AK29" i="5"/>
  <c r="AY29" i="5" s="1"/>
  <c r="AH30" i="5"/>
  <c r="AK30" i="5"/>
  <c r="AH31" i="5"/>
  <c r="AK31" i="5"/>
  <c r="AY31" i="5" s="1"/>
  <c r="AH32" i="5"/>
  <c r="AK32" i="5"/>
  <c r="AY32" i="5" s="1"/>
  <c r="AH33" i="5"/>
  <c r="AK33" i="5"/>
  <c r="AY33" i="5" s="1"/>
  <c r="AH34" i="5"/>
  <c r="AK34" i="5"/>
  <c r="AY34" i="5" s="1"/>
  <c r="AH35" i="5"/>
  <c r="AK35" i="5"/>
  <c r="AY35" i="5" s="1"/>
  <c r="AH36" i="5"/>
  <c r="AK36" i="5"/>
  <c r="AY36" i="5" s="1"/>
  <c r="AH37" i="5"/>
  <c r="AK37" i="5"/>
  <c r="AY37" i="5" s="1"/>
  <c r="AH38" i="5"/>
  <c r="AK38" i="5"/>
  <c r="AY38" i="5" s="1"/>
  <c r="AH39" i="5"/>
  <c r="AG39" i="5" s="1"/>
  <c r="AK39"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L40" i="5"/>
  <c r="AM40" i="5"/>
  <c r="AO40" i="5"/>
  <c r="AP40" i="5"/>
  <c r="AY25" i="5" l="1"/>
  <c r="AY19" i="5"/>
  <c r="AY24" i="5"/>
  <c r="AY39" i="5"/>
  <c r="AY30" i="5"/>
  <c r="AY20" i="5"/>
  <c r="AH15" i="5"/>
  <c r="AY15" i="5" s="1"/>
  <c r="AH16" i="5"/>
  <c r="AH13" i="5"/>
  <c r="AY13" i="5" s="1"/>
  <c r="AH12" i="5"/>
  <c r="AY14" i="5"/>
  <c r="AH11" i="5"/>
  <c r="AF40" i="5"/>
  <c r="AN12" i="10"/>
  <c r="AN13" i="10"/>
  <c r="AN14" i="10"/>
  <c r="AN16" i="10"/>
  <c r="AN17" i="10"/>
  <c r="AN18" i="10"/>
  <c r="AN19" i="10"/>
  <c r="AN21" i="10"/>
  <c r="AN22" i="10"/>
  <c r="AN23" i="10"/>
  <c r="AN26" i="10"/>
  <c r="AN28" i="10"/>
  <c r="AN29" i="10"/>
  <c r="AN30" i="10"/>
  <c r="AN31" i="10"/>
  <c r="AN32" i="10"/>
  <c r="AN33" i="10"/>
  <c r="AN35" i="10"/>
  <c r="AN36" i="10"/>
  <c r="AN37" i="10"/>
  <c r="AN38" i="10"/>
  <c r="AN39" i="10"/>
  <c r="BH11" i="12"/>
  <c r="BH12" i="12"/>
  <c r="BH13" i="12"/>
  <c r="BH14" i="12"/>
  <c r="BH16" i="12"/>
  <c r="BH17" i="12"/>
  <c r="BH18" i="12"/>
  <c r="BH19" i="12"/>
  <c r="BH21" i="12"/>
  <c r="BH22" i="12"/>
  <c r="BH23" i="12"/>
  <c r="BH24" i="12"/>
  <c r="BH26" i="12"/>
  <c r="BH27" i="12"/>
  <c r="BH28" i="12"/>
  <c r="BH29" i="12"/>
  <c r="BH30" i="12"/>
  <c r="BH31" i="12"/>
  <c r="BH32" i="12"/>
  <c r="BH33" i="12"/>
  <c r="BH34" i="12"/>
  <c r="BH35" i="12"/>
  <c r="BH36" i="12"/>
  <c r="BH37" i="12"/>
  <c r="BH38" i="12"/>
  <c r="BH39" i="12"/>
  <c r="BC12" i="8"/>
  <c r="BC13" i="8"/>
  <c r="BC14" i="8"/>
  <c r="BC15" i="8"/>
  <c r="BC16" i="8"/>
  <c r="BC17" i="8"/>
  <c r="BC18" i="8"/>
  <c r="BC19" i="8"/>
  <c r="BC21" i="8"/>
  <c r="BC22" i="8"/>
  <c r="BC23" i="8"/>
  <c r="BC24" i="8"/>
  <c r="BC26" i="8"/>
  <c r="BC27" i="8"/>
  <c r="BC28" i="8"/>
  <c r="BC29" i="8"/>
  <c r="BC30" i="8"/>
  <c r="BC31" i="8"/>
  <c r="BC32" i="8"/>
  <c r="BC33" i="8"/>
  <c r="BC34" i="8"/>
  <c r="BC35" i="8"/>
  <c r="BC36" i="8"/>
  <c r="BC37" i="8"/>
  <c r="BC38" i="8"/>
  <c r="BC39" i="8"/>
  <c r="N11" i="8"/>
  <c r="N12" i="8"/>
  <c r="N13" i="8"/>
  <c r="N14" i="8"/>
  <c r="N15" i="8"/>
  <c r="N16" i="8"/>
  <c r="N17" i="8"/>
  <c r="N18" i="8"/>
  <c r="N19" i="8"/>
  <c r="N21" i="8"/>
  <c r="N22" i="8"/>
  <c r="N23" i="8"/>
  <c r="N24" i="8"/>
  <c r="N25" i="8"/>
  <c r="N26" i="8"/>
  <c r="N27" i="8"/>
  <c r="N28" i="8"/>
  <c r="N29" i="8"/>
  <c r="N30" i="8"/>
  <c r="N31" i="8"/>
  <c r="N32" i="8"/>
  <c r="N33" i="8"/>
  <c r="N34" i="8"/>
  <c r="N35" i="8"/>
  <c r="N36" i="8"/>
  <c r="N37" i="8"/>
  <c r="N38" i="8"/>
  <c r="N39" i="8"/>
  <c r="AG12" i="5" l="1"/>
  <c r="AY12" i="5" s="1"/>
  <c r="AG11" i="5"/>
  <c r="AY11" i="5" s="1"/>
  <c r="AY16" i="5"/>
  <c r="AY10" i="5"/>
  <c r="BA40" i="5"/>
  <c r="AV40" i="5"/>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AG40" i="5" l="1"/>
  <c r="AY40" i="5"/>
  <c r="M10" i="22"/>
  <c r="AZ11" i="22" l="1"/>
  <c r="BF39" i="12" l="1"/>
  <c r="BF13" i="12"/>
  <c r="BF14" i="12"/>
  <c r="BF16" i="12"/>
  <c r="BF17" i="12"/>
  <c r="BF18" i="12"/>
  <c r="BF19" i="12"/>
  <c r="BF21" i="12"/>
  <c r="BF22" i="12"/>
  <c r="BF23" i="12"/>
  <c r="BF24" i="12"/>
  <c r="BF26" i="12"/>
  <c r="BF27" i="12"/>
  <c r="BF28" i="12"/>
  <c r="BF29" i="12"/>
  <c r="BF30" i="12"/>
  <c r="BF31" i="12"/>
  <c r="BF32" i="12"/>
  <c r="BF33" i="12"/>
  <c r="BF34" i="12"/>
  <c r="BF35" i="12"/>
  <c r="BF36" i="12"/>
  <c r="BF37" i="12"/>
  <c r="BF38" i="12"/>
  <c r="Y12" i="13" l="1"/>
  <c r="Y9" i="13"/>
  <c r="M9" i="13"/>
  <c r="M20" i="13"/>
  <c r="M17" i="13"/>
  <c r="BD23" i="12" l="1"/>
  <c r="BD22" i="12"/>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G11" i="12"/>
  <c r="AG12" i="12"/>
  <c r="AG13" i="12"/>
  <c r="AG14" i="12"/>
  <c r="AG15" i="12"/>
  <c r="AG16" i="12"/>
  <c r="AG17" i="12"/>
  <c r="AG18" i="12"/>
  <c r="AG19" i="12"/>
  <c r="AG20" i="12"/>
  <c r="AG21" i="12"/>
  <c r="AG22" i="12"/>
  <c r="AG23" i="12"/>
  <c r="AG24" i="12"/>
  <c r="AG25" i="12"/>
  <c r="AG26" i="12"/>
  <c r="AG27" i="12"/>
  <c r="AG28" i="12"/>
  <c r="AG29" i="12"/>
  <c r="AG30" i="12"/>
  <c r="AG31" i="12"/>
  <c r="AG32" i="12"/>
  <c r="AG33" i="12"/>
  <c r="AG34" i="12"/>
  <c r="AG35" i="12"/>
  <c r="AG36" i="12"/>
  <c r="AG37" i="12"/>
  <c r="AG38" i="12"/>
  <c r="AG39" i="12"/>
  <c r="U11" i="12"/>
  <c r="U10" i="12"/>
  <c r="BD10" i="12"/>
  <c r="AS10" i="12"/>
  <c r="AG10" i="12"/>
  <c r="K10" i="12"/>
  <c r="BD9" i="12"/>
  <c r="AS9" i="12"/>
  <c r="AG9" i="12"/>
  <c r="K9" i="12"/>
  <c r="BF10" i="12" l="1"/>
  <c r="BH10" i="12" s="1"/>
  <c r="AS40" i="12"/>
  <c r="AG40" i="12"/>
  <c r="AC10" i="15"/>
  <c r="BD11" i="12" l="1"/>
  <c r="BD12" i="12"/>
  <c r="BD13" i="12"/>
  <c r="BD14" i="12"/>
  <c r="BD15" i="12"/>
  <c r="BD16" i="12"/>
  <c r="BD17" i="12"/>
  <c r="BD18" i="12"/>
  <c r="BD19" i="12"/>
  <c r="BD20" i="12"/>
  <c r="BD21" i="12"/>
  <c r="BD24" i="12"/>
  <c r="BD25" i="12"/>
  <c r="BD26" i="12"/>
  <c r="BD27" i="12"/>
  <c r="BD28" i="12"/>
  <c r="BD29" i="12"/>
  <c r="BD30" i="12"/>
  <c r="BD31" i="12"/>
  <c r="BD32" i="12"/>
  <c r="BD33" i="12"/>
  <c r="BD34" i="12"/>
  <c r="BD35" i="12"/>
  <c r="BD36" i="12"/>
  <c r="BD37" i="12"/>
  <c r="BD38" i="12"/>
  <c r="BD39" i="12"/>
  <c r="BD40" i="12" l="1"/>
  <c r="AC39" i="13" l="1"/>
  <c r="AC38" i="13"/>
  <c r="AC37" i="13"/>
  <c r="AC36" i="13"/>
  <c r="AC35" i="13"/>
  <c r="AC34" i="13"/>
  <c r="AC33" i="13"/>
  <c r="AC32" i="13"/>
  <c r="AC31" i="13"/>
  <c r="AC30" i="13"/>
  <c r="AC29" i="13"/>
  <c r="AC28" i="13"/>
  <c r="AC27" i="13"/>
  <c r="AC26" i="13"/>
  <c r="AC24" i="13"/>
  <c r="AC23" i="13"/>
  <c r="AC22" i="13"/>
  <c r="AC21" i="13"/>
  <c r="AC20" i="13"/>
  <c r="AC18" i="13"/>
  <c r="AC17" i="13"/>
  <c r="AC16" i="13"/>
  <c r="AC14" i="13"/>
  <c r="AC13" i="13"/>
  <c r="AC12" i="13"/>
  <c r="AC11" i="13"/>
  <c r="G1" i="16" l="1"/>
  <c r="G1" i="15"/>
  <c r="C1" i="13"/>
  <c r="D1" i="12"/>
  <c r="G1" i="33"/>
  <c r="D1" i="10"/>
  <c r="D1" i="22"/>
  <c r="AL43" i="5" l="1"/>
  <c r="AC9" i="15" l="1"/>
  <c r="AD22" i="15" l="1"/>
  <c r="Y39" i="16" l="1"/>
  <c r="Z39" i="16" s="1"/>
  <c r="AA39" i="16" s="1"/>
  <c r="AC39" i="16" s="1"/>
  <c r="Y38" i="16"/>
  <c r="Z38" i="16" s="1"/>
  <c r="AA38" i="16" s="1"/>
  <c r="AC38" i="16" s="1"/>
  <c r="Y37" i="16"/>
  <c r="Z37" i="16" s="1"/>
  <c r="AA37" i="16" s="1"/>
  <c r="AC37" i="16" s="1"/>
  <c r="Y36" i="16"/>
  <c r="Z36" i="16" s="1"/>
  <c r="AA36" i="16" s="1"/>
  <c r="AC36" i="16" s="1"/>
  <c r="Y35" i="16"/>
  <c r="Z35" i="16" s="1"/>
  <c r="AA35" i="16" s="1"/>
  <c r="AC35" i="16" s="1"/>
  <c r="Y34" i="16"/>
  <c r="Z34" i="16" s="1"/>
  <c r="AA34" i="16" s="1"/>
  <c r="AC34" i="16" s="1"/>
  <c r="Y33" i="16"/>
  <c r="Z33" i="16" s="1"/>
  <c r="AA33" i="16" s="1"/>
  <c r="AC33" i="16" s="1"/>
  <c r="Y32" i="16"/>
  <c r="Z32" i="16" s="1"/>
  <c r="AA32" i="16" s="1"/>
  <c r="AC32" i="16" s="1"/>
  <c r="Y31" i="16"/>
  <c r="Z31" i="16" s="1"/>
  <c r="AA31" i="16" s="1"/>
  <c r="AC31" i="16" s="1"/>
  <c r="Y30" i="16"/>
  <c r="Z30" i="16" s="1"/>
  <c r="AA30" i="16" s="1"/>
  <c r="AC30" i="16" s="1"/>
  <c r="Y29" i="16"/>
  <c r="Z29" i="16" s="1"/>
  <c r="AA29" i="16" s="1"/>
  <c r="AC29" i="16" s="1"/>
  <c r="Y28" i="16"/>
  <c r="Z28" i="16" s="1"/>
  <c r="AA28" i="16" s="1"/>
  <c r="AC28" i="16" s="1"/>
  <c r="Y27" i="16"/>
  <c r="Z27" i="16" s="1"/>
  <c r="AA27" i="16" s="1"/>
  <c r="AC27" i="16" s="1"/>
  <c r="Y26" i="16"/>
  <c r="Z26" i="16" s="1"/>
  <c r="AA26" i="16" s="1"/>
  <c r="AC26" i="16" s="1"/>
  <c r="Y25" i="16"/>
  <c r="Z25" i="16" s="1"/>
  <c r="AA25" i="16" s="1"/>
  <c r="AC25" i="16" s="1"/>
  <c r="Y24" i="16"/>
  <c r="Z24" i="16" s="1"/>
  <c r="AA24" i="16" s="1"/>
  <c r="AC24" i="16" s="1"/>
  <c r="Y23" i="16"/>
  <c r="Z23" i="16" s="1"/>
  <c r="AA23" i="16" s="1"/>
  <c r="AC23" i="16" s="1"/>
  <c r="Y22" i="16"/>
  <c r="Z22" i="16" s="1"/>
  <c r="AA22" i="16" s="1"/>
  <c r="AC22" i="16" s="1"/>
  <c r="Y21" i="16"/>
  <c r="Z21" i="16" s="1"/>
  <c r="AA21" i="16" s="1"/>
  <c r="AC21" i="16" s="1"/>
  <c r="Y20" i="16"/>
  <c r="Z20" i="16" s="1"/>
  <c r="AA20" i="16" s="1"/>
  <c r="AC20" i="16" s="1"/>
  <c r="Y19" i="16"/>
  <c r="Z19" i="16" s="1"/>
  <c r="AA19" i="16" s="1"/>
  <c r="AC19" i="16" s="1"/>
  <c r="Y18" i="16"/>
  <c r="Z18" i="16" s="1"/>
  <c r="AA18" i="16" s="1"/>
  <c r="AC18" i="16" s="1"/>
  <c r="Y17" i="16"/>
  <c r="Z17" i="16" s="1"/>
  <c r="AA17" i="16" s="1"/>
  <c r="AC17" i="16" s="1"/>
  <c r="Y16" i="16"/>
  <c r="Z16" i="16" s="1"/>
  <c r="AA16" i="16" s="1"/>
  <c r="AC16" i="16" s="1"/>
  <c r="Y15" i="16"/>
  <c r="Y14" i="16"/>
  <c r="Z14" i="16" s="1"/>
  <c r="AA14" i="16" s="1"/>
  <c r="AC14" i="16" s="1"/>
  <c r="Y13" i="16"/>
  <c r="Y12" i="16"/>
  <c r="Y11" i="16"/>
  <c r="Z11" i="16" s="1"/>
  <c r="Y10" i="16"/>
  <c r="Z10" i="16" s="1"/>
  <c r="AF39" i="15"/>
  <c r="AF38" i="15"/>
  <c r="AF37" i="15"/>
  <c r="AF36" i="15"/>
  <c r="AF35" i="15"/>
  <c r="AF34" i="15"/>
  <c r="AF33" i="15"/>
  <c r="AF32" i="15"/>
  <c r="AF31" i="15"/>
  <c r="AF30" i="15"/>
  <c r="AF29" i="15"/>
  <c r="AF28" i="15"/>
  <c r="AF27" i="15"/>
  <c r="AF26" i="15"/>
  <c r="AF25" i="15"/>
  <c r="AF23" i="15"/>
  <c r="AF22" i="15"/>
  <c r="AF21" i="15"/>
  <c r="AF20" i="15"/>
  <c r="AF19" i="15"/>
  <c r="AF18" i="15"/>
  <c r="AF17" i="15"/>
  <c r="AF16" i="15"/>
  <c r="AF15" i="15"/>
  <c r="AF14" i="15"/>
  <c r="AF12" i="15"/>
  <c r="AD39" i="15"/>
  <c r="AD38" i="15"/>
  <c r="AD37" i="15"/>
  <c r="AD36" i="15"/>
  <c r="AD35" i="15"/>
  <c r="AD34" i="15"/>
  <c r="AD33" i="15"/>
  <c r="AD32" i="15"/>
  <c r="AD31" i="15"/>
  <c r="AD30" i="15"/>
  <c r="AD29" i="15"/>
  <c r="AD28" i="15"/>
  <c r="AD27" i="15"/>
  <c r="AD26" i="15"/>
  <c r="AD25" i="15"/>
  <c r="AD23" i="15"/>
  <c r="AD21" i="15"/>
  <c r="AD20" i="15"/>
  <c r="AD19" i="15"/>
  <c r="AD18" i="15"/>
  <c r="AD17" i="15"/>
  <c r="AD16" i="15"/>
  <c r="AD15" i="15"/>
  <c r="AD14" i="15"/>
  <c r="AD12"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AA39" i="13"/>
  <c r="AA38" i="13"/>
  <c r="AA37" i="13"/>
  <c r="AA36" i="13"/>
  <c r="AA35" i="13"/>
  <c r="AA34" i="13"/>
  <c r="AA33" i="13"/>
  <c r="AA32" i="13"/>
  <c r="AA31" i="13"/>
  <c r="AA30" i="13"/>
  <c r="AA29" i="13"/>
  <c r="AA28" i="13"/>
  <c r="AA27" i="13"/>
  <c r="AA26" i="13"/>
  <c r="AA24" i="13"/>
  <c r="AA23" i="13"/>
  <c r="AA22" i="13"/>
  <c r="AA21" i="13"/>
  <c r="AA20" i="13"/>
  <c r="AA19" i="13"/>
  <c r="AC19" i="13" s="1"/>
  <c r="AA18" i="13"/>
  <c r="AA17" i="13"/>
  <c r="AA16" i="13"/>
  <c r="AA14" i="13"/>
  <c r="AA13" i="13"/>
  <c r="AA12"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1" i="13"/>
  <c r="M39" i="13"/>
  <c r="M38" i="13"/>
  <c r="M37" i="13"/>
  <c r="M36" i="13"/>
  <c r="M35" i="13"/>
  <c r="M34" i="13"/>
  <c r="M33" i="13"/>
  <c r="M32" i="13"/>
  <c r="M31" i="13"/>
  <c r="M30" i="13"/>
  <c r="M29" i="13"/>
  <c r="M28" i="13"/>
  <c r="M27" i="13"/>
  <c r="M26" i="13"/>
  <c r="M25" i="13"/>
  <c r="M24" i="13"/>
  <c r="M23" i="13"/>
  <c r="M22" i="13"/>
  <c r="M21" i="13"/>
  <c r="M19" i="13"/>
  <c r="M18" i="13"/>
  <c r="M16" i="13"/>
  <c r="M15" i="13"/>
  <c r="M14" i="13"/>
  <c r="M13" i="13"/>
  <c r="M12" i="13"/>
  <c r="M11" i="13"/>
  <c r="AA11" i="13" s="1"/>
  <c r="Y10" i="13"/>
  <c r="M10" i="13"/>
  <c r="AA25" i="13" l="1"/>
  <c r="AC25" i="13" s="1"/>
  <c r="AA10" i="13"/>
  <c r="AC10" i="13" s="1"/>
  <c r="AD24" i="15"/>
  <c r="AF24" i="15" s="1"/>
  <c r="AA15" i="13"/>
  <c r="AC15" i="13" s="1"/>
  <c r="AD11" i="15"/>
  <c r="AF11" i="15" s="1"/>
  <c r="Z15" i="16"/>
  <c r="AA15" i="16" s="1"/>
  <c r="AC15" i="16" s="1"/>
  <c r="Z13" i="16"/>
  <c r="AA13" i="16" s="1"/>
  <c r="AC13" i="16" s="1"/>
  <c r="Z12" i="16"/>
  <c r="AA12" i="16" s="1"/>
  <c r="AC12" i="16" s="1"/>
  <c r="AA11" i="16"/>
  <c r="AC11" i="16" s="1"/>
  <c r="AA10" i="16"/>
  <c r="AC10" i="16" s="1"/>
  <c r="M40" i="13"/>
  <c r="Y40" i="13"/>
  <c r="AD10" i="15"/>
  <c r="AF10" i="15" s="1"/>
  <c r="AD13" i="15"/>
  <c r="AF13" i="15" s="1"/>
  <c r="AV38" i="20"/>
  <c r="AV37" i="20"/>
  <c r="AV36" i="20"/>
  <c r="AV35" i="20"/>
  <c r="AV34" i="20"/>
  <c r="AV33" i="20"/>
  <c r="AV32" i="20"/>
  <c r="AV31" i="20"/>
  <c r="AV30" i="20"/>
  <c r="AV29" i="20"/>
  <c r="AV28" i="20"/>
  <c r="AV27" i="20"/>
  <c r="AV26" i="20"/>
  <c r="AV24" i="20"/>
  <c r="AV23" i="20"/>
  <c r="AV22" i="20"/>
  <c r="AV21" i="20"/>
  <c r="AV20" i="20"/>
  <c r="AV19" i="20"/>
  <c r="AV18" i="20"/>
  <c r="AV17" i="20"/>
  <c r="AV13" i="20"/>
  <c r="AV12" i="20"/>
  <c r="AT39" i="20"/>
  <c r="AT38" i="20"/>
  <c r="AT37" i="20"/>
  <c r="AT36" i="20"/>
  <c r="AT35" i="20"/>
  <c r="AT34" i="20"/>
  <c r="AT33" i="20"/>
  <c r="AT32" i="20"/>
  <c r="AT31" i="20"/>
  <c r="AT30" i="20"/>
  <c r="AT29" i="20"/>
  <c r="AT28" i="20"/>
  <c r="AT27" i="20"/>
  <c r="AT26" i="20"/>
  <c r="AT25" i="20"/>
  <c r="AT24" i="20"/>
  <c r="AT23" i="20"/>
  <c r="AT22" i="20"/>
  <c r="AT21" i="20"/>
  <c r="AT20" i="20"/>
  <c r="AT19" i="20"/>
  <c r="AT18" i="20"/>
  <c r="AT17" i="20"/>
  <c r="AT16" i="20"/>
  <c r="AT15" i="20"/>
  <c r="AT14" i="20"/>
  <c r="AT13" i="20"/>
  <c r="AT12" i="20"/>
  <c r="AT11" i="20"/>
  <c r="X39" i="20"/>
  <c r="X38" i="20"/>
  <c r="X37" i="20"/>
  <c r="X36" i="20"/>
  <c r="X35" i="20"/>
  <c r="X34" i="20"/>
  <c r="X33" i="20"/>
  <c r="X32" i="20"/>
  <c r="X31" i="20"/>
  <c r="X30" i="20"/>
  <c r="X29" i="20"/>
  <c r="X28" i="20"/>
  <c r="X27" i="20"/>
  <c r="X26" i="20"/>
  <c r="X25" i="20"/>
  <c r="X24" i="20"/>
  <c r="X23" i="20"/>
  <c r="X22" i="20"/>
  <c r="X21" i="20"/>
  <c r="X20" i="20"/>
  <c r="X19" i="20"/>
  <c r="X18" i="20"/>
  <c r="X17" i="20"/>
  <c r="X16" i="20"/>
  <c r="X15" i="20"/>
  <c r="X14" i="20"/>
  <c r="X13" i="20"/>
  <c r="X12" i="20"/>
  <c r="X11" i="20"/>
  <c r="AT10" i="20"/>
  <c r="X10" i="20"/>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K39" i="12"/>
  <c r="K38" i="12"/>
  <c r="K37" i="12"/>
  <c r="K36" i="12"/>
  <c r="K35" i="12"/>
  <c r="K34" i="12"/>
  <c r="K33" i="12"/>
  <c r="K32" i="12"/>
  <c r="K31" i="12"/>
  <c r="K30" i="12"/>
  <c r="K29" i="12"/>
  <c r="K28" i="12"/>
  <c r="K27" i="12"/>
  <c r="K26" i="12"/>
  <c r="K25" i="12"/>
  <c r="BF25" i="12" s="1"/>
  <c r="BH25" i="12" s="1"/>
  <c r="K24" i="12"/>
  <c r="K23" i="12"/>
  <c r="K22" i="12"/>
  <c r="K21" i="12"/>
  <c r="K20" i="12"/>
  <c r="K19" i="12"/>
  <c r="K18" i="12"/>
  <c r="K17" i="12"/>
  <c r="K16" i="12"/>
  <c r="K15" i="12"/>
  <c r="K14" i="12"/>
  <c r="K13" i="12"/>
  <c r="K12" i="12"/>
  <c r="K11" i="12"/>
  <c r="BF11" i="12" s="1"/>
  <c r="AQ39" i="33"/>
  <c r="AQ38" i="33"/>
  <c r="AQ37" i="33"/>
  <c r="AQ36" i="33"/>
  <c r="AQ35" i="33"/>
  <c r="AQ33" i="33"/>
  <c r="AQ32" i="33"/>
  <c r="AQ31" i="33"/>
  <c r="AQ30" i="33"/>
  <c r="AQ29" i="33"/>
  <c r="AQ28" i="33"/>
  <c r="AQ27" i="33"/>
  <c r="AQ26" i="33"/>
  <c r="AQ25" i="33"/>
  <c r="AQ24" i="33"/>
  <c r="AQ23" i="33"/>
  <c r="AQ22" i="33"/>
  <c r="AQ21" i="33"/>
  <c r="AQ19" i="33"/>
  <c r="AQ18" i="33"/>
  <c r="AQ17" i="33"/>
  <c r="AQ16" i="33"/>
  <c r="AP39" i="33"/>
  <c r="AP38" i="33"/>
  <c r="AP37" i="33"/>
  <c r="AP36" i="33"/>
  <c r="AP35" i="33"/>
  <c r="AP34" i="33"/>
  <c r="AP33" i="33"/>
  <c r="AP32" i="33"/>
  <c r="AP31" i="33"/>
  <c r="AP30" i="33"/>
  <c r="AP29" i="33"/>
  <c r="AP28" i="33"/>
  <c r="AP27" i="33"/>
  <c r="AP26" i="33"/>
  <c r="AP25" i="33"/>
  <c r="AP24" i="33"/>
  <c r="AP23" i="33"/>
  <c r="AP22" i="33"/>
  <c r="AP21" i="33"/>
  <c r="AP20" i="33"/>
  <c r="AP19" i="33"/>
  <c r="AP18" i="33"/>
  <c r="AP17" i="33"/>
  <c r="AP16" i="33"/>
  <c r="AP15" i="33"/>
  <c r="AP14" i="33"/>
  <c r="AP13" i="33"/>
  <c r="AP12" i="33"/>
  <c r="AP11" i="33"/>
  <c r="AG39" i="33"/>
  <c r="AG38" i="33"/>
  <c r="AG37" i="33"/>
  <c r="AG36" i="33"/>
  <c r="AG35" i="33"/>
  <c r="AG34" i="33"/>
  <c r="AG33" i="33"/>
  <c r="AG32" i="33"/>
  <c r="AG31" i="33"/>
  <c r="AG30" i="33"/>
  <c r="AG29" i="33"/>
  <c r="AG28" i="33"/>
  <c r="AG27" i="33"/>
  <c r="AG26" i="33"/>
  <c r="AG25" i="33"/>
  <c r="AG24" i="33"/>
  <c r="AG23" i="33"/>
  <c r="AG22" i="33"/>
  <c r="AG21" i="33"/>
  <c r="AG20" i="33"/>
  <c r="AG19" i="33"/>
  <c r="AG18" i="33"/>
  <c r="AG17" i="33"/>
  <c r="AG16" i="33"/>
  <c r="AG15" i="33"/>
  <c r="AG14" i="33"/>
  <c r="AG13" i="33"/>
  <c r="AG12" i="33"/>
  <c r="AG11" i="33"/>
  <c r="X39" i="33"/>
  <c r="X38" i="33"/>
  <c r="X37" i="33"/>
  <c r="X36" i="33"/>
  <c r="X35" i="33"/>
  <c r="X34" i="33"/>
  <c r="X33" i="33"/>
  <c r="X32" i="33"/>
  <c r="X31" i="33"/>
  <c r="X30" i="33"/>
  <c r="X29" i="33"/>
  <c r="X28" i="33"/>
  <c r="X27" i="33"/>
  <c r="X26" i="33"/>
  <c r="X25" i="33"/>
  <c r="X24" i="33"/>
  <c r="X23" i="33"/>
  <c r="X22" i="33"/>
  <c r="X21" i="33"/>
  <c r="X20" i="33"/>
  <c r="X19" i="33"/>
  <c r="X18" i="33"/>
  <c r="X17" i="33"/>
  <c r="X16" i="33"/>
  <c r="X15" i="33"/>
  <c r="X14" i="33"/>
  <c r="X13" i="33"/>
  <c r="X12" i="33"/>
  <c r="X11" i="33"/>
  <c r="O39" i="33"/>
  <c r="O38" i="33"/>
  <c r="O37" i="33"/>
  <c r="O36" i="33"/>
  <c r="O35" i="33"/>
  <c r="O34" i="33"/>
  <c r="O33" i="33"/>
  <c r="O32" i="33"/>
  <c r="O31" i="33"/>
  <c r="O30" i="33"/>
  <c r="O29" i="33"/>
  <c r="O28" i="33"/>
  <c r="O27" i="33"/>
  <c r="O26" i="33"/>
  <c r="O25" i="33"/>
  <c r="O24" i="33"/>
  <c r="O23" i="33"/>
  <c r="O22" i="33"/>
  <c r="O21" i="33"/>
  <c r="O20" i="33"/>
  <c r="O19" i="33"/>
  <c r="O18" i="33"/>
  <c r="O17" i="33"/>
  <c r="O16" i="33"/>
  <c r="O15" i="33"/>
  <c r="O14" i="33"/>
  <c r="AQ14" i="33" s="1"/>
  <c r="O13" i="33"/>
  <c r="O12" i="33"/>
  <c r="AQ12" i="33" s="1"/>
  <c r="O11" i="33"/>
  <c r="AP10" i="33"/>
  <c r="AG10" i="33"/>
  <c r="X10" i="33"/>
  <c r="O10" i="33"/>
  <c r="AC40" i="15"/>
  <c r="T40" i="15"/>
  <c r="BB39" i="22"/>
  <c r="BB38" i="22"/>
  <c r="BB37" i="22"/>
  <c r="BB36" i="22"/>
  <c r="BB34" i="22"/>
  <c r="BB33" i="22"/>
  <c r="BB32" i="22"/>
  <c r="BB31" i="22"/>
  <c r="BB29" i="22"/>
  <c r="BB28" i="22"/>
  <c r="BB27" i="22"/>
  <c r="BB26" i="22"/>
  <c r="BB24" i="22"/>
  <c r="BB23" i="22"/>
  <c r="BB22" i="22"/>
  <c r="BB21" i="22"/>
  <c r="BB19" i="22"/>
  <c r="BB18" i="22"/>
  <c r="BB17" i="22"/>
  <c r="BB16" i="22"/>
  <c r="BB13" i="22"/>
  <c r="AZ39" i="22"/>
  <c r="AZ38" i="22"/>
  <c r="AZ37" i="22"/>
  <c r="AZ36" i="22"/>
  <c r="AZ34" i="22"/>
  <c r="AZ33" i="22"/>
  <c r="AZ32" i="22"/>
  <c r="AZ31" i="22"/>
  <c r="AZ29" i="22"/>
  <c r="AZ28" i="22"/>
  <c r="AZ27" i="22"/>
  <c r="AZ26" i="22"/>
  <c r="AZ24" i="22"/>
  <c r="AZ23" i="22"/>
  <c r="AZ22" i="22"/>
  <c r="AZ21" i="22"/>
  <c r="AZ19" i="22"/>
  <c r="AZ18" i="22"/>
  <c r="AZ17" i="22"/>
  <c r="AZ16" i="22"/>
  <c r="AZ13" i="22"/>
  <c r="AY39" i="22"/>
  <c r="AY38" i="22"/>
  <c r="AY37" i="22"/>
  <c r="AY36" i="22"/>
  <c r="AY35" i="22"/>
  <c r="AY34" i="22"/>
  <c r="AY33" i="22"/>
  <c r="AY32" i="22"/>
  <c r="AY31" i="22"/>
  <c r="AY30" i="22"/>
  <c r="AY29" i="22"/>
  <c r="AY28" i="22"/>
  <c r="AY27" i="22"/>
  <c r="AY26" i="22"/>
  <c r="AY25" i="22"/>
  <c r="AY24" i="22"/>
  <c r="AY23" i="22"/>
  <c r="AY22" i="22"/>
  <c r="AY21" i="22"/>
  <c r="AY20" i="22"/>
  <c r="AY19" i="22"/>
  <c r="AY18" i="22"/>
  <c r="AY17" i="22"/>
  <c r="AY16" i="22"/>
  <c r="AY15" i="22"/>
  <c r="AY14" i="22"/>
  <c r="AY13" i="22"/>
  <c r="AY12" i="22"/>
  <c r="AY11" i="22"/>
  <c r="AY10" i="22"/>
  <c r="AN39" i="22"/>
  <c r="AN38" i="22"/>
  <c r="AN37" i="22"/>
  <c r="AN36" i="22"/>
  <c r="AN35" i="22"/>
  <c r="AN34" i="22"/>
  <c r="AN33" i="22"/>
  <c r="AN32" i="22"/>
  <c r="AN31" i="22"/>
  <c r="AN30" i="22"/>
  <c r="AN29" i="22"/>
  <c r="AN28" i="22"/>
  <c r="AN27" i="22"/>
  <c r="AN26" i="22"/>
  <c r="AN25" i="22"/>
  <c r="AN24" i="22"/>
  <c r="AN23" i="22"/>
  <c r="AN22" i="22"/>
  <c r="AN21" i="22"/>
  <c r="AN20" i="22"/>
  <c r="AN19" i="22"/>
  <c r="AN18" i="22"/>
  <c r="AN17" i="22"/>
  <c r="AN16" i="22"/>
  <c r="AN15" i="22"/>
  <c r="AZ15" i="22" s="1"/>
  <c r="BB15" i="22" s="1"/>
  <c r="AN14" i="22"/>
  <c r="AN13" i="22"/>
  <c r="AN12" i="22"/>
  <c r="AN11" i="22"/>
  <c r="AN10" i="22"/>
  <c r="AC39" i="22"/>
  <c r="AC38" i="22"/>
  <c r="AC37" i="22"/>
  <c r="AC36" i="22"/>
  <c r="AC35" i="22"/>
  <c r="AZ35" i="22" s="1"/>
  <c r="BB35" i="22" s="1"/>
  <c r="AC34" i="22"/>
  <c r="AC33" i="22"/>
  <c r="AC32" i="22"/>
  <c r="AC31" i="22"/>
  <c r="AC30" i="22"/>
  <c r="AC29" i="22"/>
  <c r="AC28" i="22"/>
  <c r="AC27" i="22"/>
  <c r="AC26" i="22"/>
  <c r="AC25" i="22"/>
  <c r="AZ25" i="22" s="1"/>
  <c r="BB25" i="22" s="1"/>
  <c r="AC24" i="22"/>
  <c r="AC23" i="22"/>
  <c r="AC22" i="22"/>
  <c r="AC21" i="22"/>
  <c r="AC20" i="22"/>
  <c r="AZ20" i="22" s="1"/>
  <c r="BB20" i="22" s="1"/>
  <c r="AC19" i="22"/>
  <c r="AC18" i="22"/>
  <c r="AC17" i="22"/>
  <c r="AC16" i="22"/>
  <c r="AC15" i="22"/>
  <c r="AC14" i="22"/>
  <c r="AZ14" i="22" s="1"/>
  <c r="BB14" i="22" s="1"/>
  <c r="AC13" i="22"/>
  <c r="AC12" i="22"/>
  <c r="AZ12" i="22" s="1"/>
  <c r="BB12" i="22" s="1"/>
  <c r="AC11" i="22"/>
  <c r="AC10" i="22"/>
  <c r="BB11" i="22"/>
  <c r="BA39" i="8"/>
  <c r="BA38" i="8"/>
  <c r="BA37" i="8"/>
  <c r="BA36" i="8"/>
  <c r="BA35" i="8"/>
  <c r="BA34" i="8"/>
  <c r="BA33" i="8"/>
  <c r="BA32" i="8"/>
  <c r="BA31" i="8"/>
  <c r="BA30" i="8"/>
  <c r="BA29" i="8"/>
  <c r="BA28" i="8"/>
  <c r="BA27" i="8"/>
  <c r="BA26" i="8"/>
  <c r="BA25" i="8"/>
  <c r="BC25" i="8" s="1"/>
  <c r="BA21" i="8"/>
  <c r="BA19" i="8"/>
  <c r="BA18" i="8"/>
  <c r="BA17" i="8"/>
  <c r="BA16" i="8"/>
  <c r="BA12" i="8"/>
  <c r="AZ39" i="8"/>
  <c r="AZ38" i="8"/>
  <c r="AZ37" i="8"/>
  <c r="AZ36" i="8"/>
  <c r="AZ35" i="8"/>
  <c r="AZ34" i="8"/>
  <c r="AZ33" i="8"/>
  <c r="AZ32" i="8"/>
  <c r="AZ31" i="8"/>
  <c r="AZ30" i="8"/>
  <c r="AZ29" i="8"/>
  <c r="AZ28" i="8"/>
  <c r="AZ27" i="8"/>
  <c r="AZ26" i="8"/>
  <c r="AZ25" i="8"/>
  <c r="AZ24" i="8"/>
  <c r="AZ23" i="8"/>
  <c r="AZ22" i="8"/>
  <c r="AZ19" i="8"/>
  <c r="AZ18" i="8"/>
  <c r="AZ17" i="8"/>
  <c r="AZ16" i="8"/>
  <c r="AZ15" i="8"/>
  <c r="AZ14" i="8"/>
  <c r="AZ13" i="8"/>
  <c r="AZ12" i="8"/>
  <c r="AZ11" i="8"/>
  <c r="AZ10" i="8"/>
  <c r="AO39" i="8"/>
  <c r="AO38" i="8"/>
  <c r="AO37" i="8"/>
  <c r="AO36" i="8"/>
  <c r="AO35" i="8"/>
  <c r="AO34" i="8"/>
  <c r="AO33" i="8"/>
  <c r="AO32" i="8"/>
  <c r="AO31" i="8"/>
  <c r="AO30" i="8"/>
  <c r="AO29" i="8"/>
  <c r="AO28" i="8"/>
  <c r="AO27" i="8"/>
  <c r="AO26" i="8"/>
  <c r="AO25" i="8"/>
  <c r="AO24" i="8"/>
  <c r="AO23" i="8"/>
  <c r="AO22" i="8"/>
  <c r="AO19" i="8"/>
  <c r="AO18" i="8"/>
  <c r="AO17" i="8"/>
  <c r="AO16" i="8"/>
  <c r="AO15" i="8"/>
  <c r="AO14" i="8"/>
  <c r="AO13" i="8"/>
  <c r="AO12" i="8"/>
  <c r="AD39" i="8"/>
  <c r="AD38" i="8"/>
  <c r="AD37" i="8"/>
  <c r="AD36" i="8"/>
  <c r="AD35" i="8"/>
  <c r="AD34" i="8"/>
  <c r="AD33" i="8"/>
  <c r="AD32" i="8"/>
  <c r="AD31" i="8"/>
  <c r="AD30" i="8"/>
  <c r="AD29" i="8"/>
  <c r="AD28" i="8"/>
  <c r="AD27" i="8"/>
  <c r="AD26" i="8"/>
  <c r="AD25" i="8"/>
  <c r="AD24" i="8"/>
  <c r="AD23" i="8"/>
  <c r="AD22" i="8"/>
  <c r="BA22" i="8" s="1"/>
  <c r="AD19" i="8"/>
  <c r="AD18" i="8"/>
  <c r="AD17" i="8"/>
  <c r="AD16" i="8"/>
  <c r="AD15" i="8"/>
  <c r="AD14" i="8"/>
  <c r="AD13" i="8"/>
  <c r="AD12" i="8"/>
  <c r="BA11" i="8"/>
  <c r="BC11" i="8" s="1"/>
  <c r="AJ39" i="10"/>
  <c r="AJ38" i="10"/>
  <c r="AJ37" i="10"/>
  <c r="AJ36" i="10"/>
  <c r="AJ35" i="10"/>
  <c r="AJ34" i="10"/>
  <c r="AJ33" i="10"/>
  <c r="AJ32" i="10"/>
  <c r="AJ31" i="10"/>
  <c r="AJ30" i="10"/>
  <c r="AJ29" i="10"/>
  <c r="AJ28" i="10"/>
  <c r="AJ27" i="10"/>
  <c r="AJ26" i="10"/>
  <c r="AJ25" i="10"/>
  <c r="AJ24" i="10"/>
  <c r="AJ23" i="10"/>
  <c r="AJ22" i="10"/>
  <c r="AJ21" i="10"/>
  <c r="AJ20" i="10"/>
  <c r="AJ19" i="10"/>
  <c r="AJ18" i="10"/>
  <c r="AJ17" i="10"/>
  <c r="AJ16" i="10"/>
  <c r="AJ15" i="10"/>
  <c r="AJ14" i="10"/>
  <c r="AJ13" i="10"/>
  <c r="AJ12" i="10"/>
  <c r="AJ11" i="10"/>
  <c r="AL39" i="10"/>
  <c r="AL38" i="10"/>
  <c r="AL37" i="10"/>
  <c r="AL36" i="10"/>
  <c r="AL35" i="10"/>
  <c r="AL33" i="10"/>
  <c r="AL32" i="10"/>
  <c r="AL31" i="10"/>
  <c r="AL30" i="10"/>
  <c r="AL29" i="10"/>
  <c r="AL28" i="10"/>
  <c r="AL26" i="10"/>
  <c r="AL23" i="10"/>
  <c r="AL22" i="10"/>
  <c r="AL21" i="10"/>
  <c r="AL19" i="10"/>
  <c r="AL18" i="10"/>
  <c r="AL17" i="10"/>
  <c r="AL16" i="10"/>
  <c r="AL14" i="10"/>
  <c r="AL13" i="10"/>
  <c r="AL12" i="10"/>
  <c r="AJ10" i="10"/>
  <c r="S16" i="10"/>
  <c r="S39" i="10"/>
  <c r="S38" i="10"/>
  <c r="S37" i="10"/>
  <c r="S36" i="10"/>
  <c r="S35" i="10"/>
  <c r="S34" i="10"/>
  <c r="S33" i="10"/>
  <c r="S32" i="10"/>
  <c r="S31" i="10"/>
  <c r="S30" i="10"/>
  <c r="S29" i="10"/>
  <c r="S28" i="10"/>
  <c r="S27" i="10"/>
  <c r="S26" i="10"/>
  <c r="S25" i="10"/>
  <c r="AL25" i="10" s="1"/>
  <c r="AN25" i="10" s="1"/>
  <c r="S24" i="10"/>
  <c r="AL24" i="10" s="1"/>
  <c r="AN24" i="10" s="1"/>
  <c r="S23" i="10"/>
  <c r="S22" i="10"/>
  <c r="S21" i="10"/>
  <c r="S20" i="10"/>
  <c r="S19" i="10"/>
  <c r="S18" i="10"/>
  <c r="S17" i="10"/>
  <c r="S15" i="10"/>
  <c r="AL15" i="10" s="1"/>
  <c r="AN15" i="10" s="1"/>
  <c r="S14" i="10"/>
  <c r="S13" i="10"/>
  <c r="S12" i="10"/>
  <c r="S11" i="10"/>
  <c r="S10" i="10"/>
  <c r="AV14" i="20" l="1"/>
  <c r="AX14" i="20" s="1"/>
  <c r="AV39" i="20"/>
  <c r="AX39" i="20" s="1"/>
  <c r="AQ20" i="33"/>
  <c r="AS20" i="33" s="1"/>
  <c r="AL27" i="10"/>
  <c r="AN27" i="10" s="1"/>
  <c r="AV16" i="20"/>
  <c r="AX16" i="20" s="1"/>
  <c r="AV15" i="20"/>
  <c r="AX15" i="20" s="1"/>
  <c r="BF20" i="12"/>
  <c r="BH20" i="12" s="1"/>
  <c r="U40" i="12"/>
  <c r="BF15" i="12"/>
  <c r="BH15" i="12" s="1"/>
  <c r="AQ34" i="33"/>
  <c r="AS34" i="33" s="1"/>
  <c r="AL34" i="10"/>
  <c r="AN34" i="10" s="1"/>
  <c r="AL20" i="10"/>
  <c r="AN20" i="10" s="1"/>
  <c r="AZ30" i="22"/>
  <c r="BB30" i="22" s="1"/>
  <c r="BC20" i="8"/>
  <c r="AV25" i="20"/>
  <c r="AX25" i="20" s="1"/>
  <c r="AQ15" i="33"/>
  <c r="AS15" i="33" s="1"/>
  <c r="AL10" i="10"/>
  <c r="AN10" i="10" s="1"/>
  <c r="AL11" i="10"/>
  <c r="AN11" i="10" s="1"/>
  <c r="BA23" i="8"/>
  <c r="BA24" i="8"/>
  <c r="BA15" i="8"/>
  <c r="BA14" i="8"/>
  <c r="BA13" i="8"/>
  <c r="AQ10" i="33"/>
  <c r="AS10" i="33" s="1"/>
  <c r="BF12" i="12"/>
  <c r="BA10" i="8"/>
  <c r="BC10" i="8" s="1"/>
  <c r="X40" i="33"/>
  <c r="AG40" i="33"/>
  <c r="S40" i="10"/>
  <c r="AJ40" i="10"/>
  <c r="AT40" i="20"/>
  <c r="X40" i="20"/>
  <c r="AV10" i="20"/>
  <c r="AX10" i="20" s="1"/>
  <c r="AV11" i="20"/>
  <c r="AP40" i="33"/>
  <c r="O40" i="33"/>
  <c r="AQ13" i="33"/>
  <c r="AQ11" i="33"/>
  <c r="AC40" i="22"/>
  <c r="AN40" i="22"/>
  <c r="AY40" i="22"/>
  <c r="AZ40" i="8"/>
  <c r="N40" i="8"/>
  <c r="AO40" i="8"/>
  <c r="AD40" i="8"/>
  <c r="AP9" i="33" l="1"/>
  <c r="AG9" i="33"/>
  <c r="X9" i="33"/>
  <c r="O9" i="33"/>
  <c r="AJ9" i="10" l="1"/>
  <c r="S9" i="10"/>
  <c r="AY9" i="22" l="1"/>
  <c r="AN9" i="22"/>
  <c r="AC9" i="22"/>
  <c r="T9" i="15" l="1"/>
  <c r="AT9" i="20" l="1"/>
  <c r="X9" i="20" l="1"/>
  <c r="Y9" i="16" l="1"/>
  <c r="AZ9" i="8"/>
  <c r="AO9" i="8"/>
  <c r="AD9" i="8"/>
  <c r="K40" i="12" l="1"/>
  <c r="AC40" i="16"/>
  <c r="AF40" i="15" l="1"/>
  <c r="AX40" i="20"/>
  <c r="BH40" i="12"/>
  <c r="AC40" i="13"/>
  <c r="BC40" i="8"/>
  <c r="AN40" i="10"/>
  <c r="AS40" i="33" l="1"/>
  <c r="M40" i="22"/>
  <c r="AZ10" i="22"/>
  <c r="BB10" i="22" s="1"/>
  <c r="BB40" i="22" s="1"/>
</calcChain>
</file>

<file path=xl/comments1.xml><?xml version="1.0" encoding="utf-8"?>
<comments xmlns="http://schemas.openxmlformats.org/spreadsheetml/2006/main">
  <authors>
    <author>Zimmermann, Jan-Henning (IBBW Stuttgart)</author>
  </authors>
  <commentList>
    <comment ref="AL5" authorId="0" shapeId="0">
      <text>
        <r>
          <rPr>
            <b/>
            <sz val="12"/>
            <color indexed="81"/>
            <rFont val="Arial"/>
            <family val="2"/>
          </rPr>
          <t>Bitte beachten Sie:
1. Ohne die Eingabe der Prozenzwerte in den sechs rot markierten Zellen wird keine Notenpunktzahl von Teil II berechnet.
2. Bei der Berechnung der Notenpunkte von Teil II ist folgende Regelung bereits berücksichtigt: Eine ungenügende inhaltliche Leistung (gewichteter Durchschnitt der Notenpunkte der drei Teilaufgaben &lt;0,5 NP) oder eine ungenügende sprachliche Leistung (0 NP) schließt eine Vergabe von insgesamt mehr als drei Notenpunkten (3,0 NP) im Prüfungsteil II aus.</t>
        </r>
      </text>
    </comment>
    <comment ref="AQ5" authorId="0" shapeId="0">
      <text>
        <r>
          <rPr>
            <b/>
            <sz val="12"/>
            <color indexed="81"/>
            <rFont val="Arial"/>
            <family val="2"/>
          </rPr>
          <t>Bitte beachten Sie:
1. Ohne die Eingabe der Prozenzwerte in den sechs rot markierten Zellen wird keine Notenpunktzahl von Teil II berechnet.
2. Bei der Berechnung der Notenpunkte von Teil II ist folgende Regelung bereits berücksichtigt: Eine ungenügende inhaltliche Leistung (gewichteter Durchschnitt der Notenpunkte der drei Teilaufgaben &lt;0,5 NP) oder eine ungenügende sprachliche Leistung (0 NP) schließt eine Vergabe von insgesamt mehr als drei Notenpunkten (3,0 NP) im Prüfungsteil II aus.</t>
        </r>
      </text>
    </comment>
    <comment ref="AV5" authorId="0" shapeId="0">
      <text>
        <r>
          <rPr>
            <b/>
            <sz val="12"/>
            <color indexed="81"/>
            <rFont val="Arial"/>
            <family val="2"/>
          </rPr>
          <t>Bitte beachten Sie:
1. Ohne die Eingabe der Prozenzwerte in den sechs rot markierten Zellen wird keine Notenpunktzahl von Teil II berechnet.
2. Bei der Berechnung der Notenpunkte von Teil II ist folgende Regelung bereits berücksichtigt: Eine ungenügende inhaltliche Leistung (gewichteter Durchschnitt der Notenpunkte der drei Teilaufgaben &lt;0,5 NP) oder eine ungenügende sprachliche Leistung (0 NP) schließt eine Vergabe von insgesamt mehr als drei Notenpunkten (3,0 NP) im Prüfungsteil II aus.</t>
        </r>
      </text>
    </comment>
  </commentList>
</comments>
</file>

<file path=xl/comments2.xml><?xml version="1.0" encoding="utf-8"?>
<comments xmlns="http://schemas.openxmlformats.org/spreadsheetml/2006/main">
  <authors>
    <author>Träger, Udo (IBBW)</author>
  </authors>
  <commentList>
    <comment ref="AQ10"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1"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2"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3"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4"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5"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6"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7"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8"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19"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0"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1"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2"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3"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4"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5"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6"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7"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8"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29"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0"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1"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2"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3"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4"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5"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6"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7"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8"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 ref="AQ39" authorId="0" shapeId="0">
      <text>
        <r>
          <rPr>
            <sz val="9"/>
            <color indexed="81"/>
            <rFont val="Tahoma"/>
            <family val="2"/>
          </rPr>
          <t>Fehler erscheint, wenn in</t>
        </r>
        <r>
          <rPr>
            <b/>
            <sz val="9"/>
            <color indexed="81"/>
            <rFont val="Tahoma"/>
            <family val="2"/>
          </rPr>
          <t xml:space="preserve"> allen Aufgaben</t>
        </r>
        <r>
          <rPr>
            <sz val="9"/>
            <color indexed="81"/>
            <rFont val="Tahoma"/>
            <family val="2"/>
          </rPr>
          <t xml:space="preserve"> Punkte eingetragen sind. </t>
        </r>
      </text>
    </comment>
  </commentList>
</comments>
</file>

<file path=xl/comments3.xml><?xml version="1.0" encoding="utf-8"?>
<comments xmlns="http://schemas.openxmlformats.org/spreadsheetml/2006/main">
  <authors>
    <author>Träger, Udo (IBBW)</author>
  </authors>
  <commentList>
    <comment ref="AV10" authorId="0" shapeId="0">
      <text>
        <r>
          <rPr>
            <sz val="9"/>
            <color indexed="81"/>
            <rFont val="Tahoma"/>
            <family val="2"/>
          </rPr>
          <t xml:space="preserve">Fehler erscheint, wenn in beiden Aufgaben Punkte eingetragen sind. </t>
        </r>
      </text>
    </comment>
    <comment ref="AV11" authorId="0" shapeId="0">
      <text>
        <r>
          <rPr>
            <sz val="9"/>
            <color indexed="81"/>
            <rFont val="Tahoma"/>
            <family val="2"/>
          </rPr>
          <t xml:space="preserve">Fehler erscheint, wenn in beiden Aufgaben Punkte eingetragen sind. </t>
        </r>
      </text>
    </comment>
    <comment ref="AV12" authorId="0" shapeId="0">
      <text>
        <r>
          <rPr>
            <sz val="9"/>
            <color indexed="81"/>
            <rFont val="Tahoma"/>
            <family val="2"/>
          </rPr>
          <t xml:space="preserve">Fehler erscheint, wenn in beiden Aufgaben Punkte eingetragen sind. </t>
        </r>
      </text>
    </comment>
    <comment ref="AV13" authorId="0" shapeId="0">
      <text>
        <r>
          <rPr>
            <sz val="9"/>
            <color indexed="81"/>
            <rFont val="Tahoma"/>
            <family val="2"/>
          </rPr>
          <t xml:space="preserve">Fehler erscheint, wenn in beiden Aufgaben Punkte eingetragen sind. </t>
        </r>
      </text>
    </comment>
    <comment ref="AV14" authorId="0" shapeId="0">
      <text>
        <r>
          <rPr>
            <sz val="9"/>
            <color indexed="81"/>
            <rFont val="Tahoma"/>
            <family val="2"/>
          </rPr>
          <t xml:space="preserve">Fehler erscheint, wenn in beiden Aufgaben Punkte eingetragen sind. </t>
        </r>
      </text>
    </comment>
    <comment ref="AV15" authorId="0" shapeId="0">
      <text>
        <r>
          <rPr>
            <sz val="9"/>
            <color indexed="81"/>
            <rFont val="Tahoma"/>
            <family val="2"/>
          </rPr>
          <t xml:space="preserve">Fehler erscheint, wenn in beiden Aufgaben Punkte eingetragen sind. </t>
        </r>
      </text>
    </comment>
    <comment ref="AV16" authorId="0" shapeId="0">
      <text>
        <r>
          <rPr>
            <sz val="9"/>
            <color indexed="81"/>
            <rFont val="Tahoma"/>
            <family val="2"/>
          </rPr>
          <t xml:space="preserve">Fehler erscheint, wenn in beiden Aufgaben Punkte eingetragen sind. </t>
        </r>
      </text>
    </comment>
    <comment ref="AV17" authorId="0" shapeId="0">
      <text>
        <r>
          <rPr>
            <sz val="9"/>
            <color indexed="81"/>
            <rFont val="Tahoma"/>
            <family val="2"/>
          </rPr>
          <t xml:space="preserve">Fehler erscheint, wenn in beiden Aufgaben Punkte eingetragen sind. </t>
        </r>
      </text>
    </comment>
    <comment ref="AV18" authorId="0" shapeId="0">
      <text>
        <r>
          <rPr>
            <sz val="9"/>
            <color indexed="81"/>
            <rFont val="Tahoma"/>
            <family val="2"/>
          </rPr>
          <t xml:space="preserve">Fehler erscheint, wenn in beiden Aufgaben Punkte eingetragen sind. </t>
        </r>
      </text>
    </comment>
    <comment ref="AV19" authorId="0" shapeId="0">
      <text>
        <r>
          <rPr>
            <sz val="9"/>
            <color indexed="81"/>
            <rFont val="Tahoma"/>
            <family val="2"/>
          </rPr>
          <t xml:space="preserve">Fehler erscheint, wenn in beiden Aufgaben Punkte eingetragen sind. </t>
        </r>
      </text>
    </comment>
    <comment ref="AV20" authorId="0" shapeId="0">
      <text>
        <r>
          <rPr>
            <sz val="9"/>
            <color indexed="81"/>
            <rFont val="Tahoma"/>
            <family val="2"/>
          </rPr>
          <t xml:space="preserve">Fehler erscheint, wenn in beiden Aufgaben Punkte eingetragen sind. </t>
        </r>
      </text>
    </comment>
    <comment ref="AV21" authorId="0" shapeId="0">
      <text>
        <r>
          <rPr>
            <sz val="9"/>
            <color indexed="81"/>
            <rFont val="Tahoma"/>
            <family val="2"/>
          </rPr>
          <t xml:space="preserve">Fehler erscheint, wenn in beiden Aufgaben Punkte eingetragen sind. </t>
        </r>
      </text>
    </comment>
    <comment ref="AV22" authorId="0" shapeId="0">
      <text>
        <r>
          <rPr>
            <sz val="9"/>
            <color indexed="81"/>
            <rFont val="Tahoma"/>
            <family val="2"/>
          </rPr>
          <t xml:space="preserve">Fehler erscheint, wenn in beiden Aufgaben Punkte eingetragen sind. </t>
        </r>
      </text>
    </comment>
    <comment ref="AV23" authorId="0" shapeId="0">
      <text>
        <r>
          <rPr>
            <sz val="9"/>
            <color indexed="81"/>
            <rFont val="Tahoma"/>
            <family val="2"/>
          </rPr>
          <t xml:space="preserve">Fehler erscheint, wenn in beiden Aufgaben Punkte eingetragen sind. </t>
        </r>
      </text>
    </comment>
    <comment ref="AV24" authorId="0" shapeId="0">
      <text>
        <r>
          <rPr>
            <sz val="9"/>
            <color indexed="81"/>
            <rFont val="Tahoma"/>
            <family val="2"/>
          </rPr>
          <t xml:space="preserve">Fehler erscheint, wenn in beiden Aufgaben Punkte eingetragen sind. </t>
        </r>
      </text>
    </comment>
    <comment ref="AV25" authorId="0" shapeId="0">
      <text>
        <r>
          <rPr>
            <sz val="9"/>
            <color indexed="81"/>
            <rFont val="Tahoma"/>
            <family val="2"/>
          </rPr>
          <t xml:space="preserve">Fehler erscheint, wenn in beiden Aufgaben Punkte eingetragen sind. </t>
        </r>
      </text>
    </comment>
    <comment ref="AV26" authorId="0" shapeId="0">
      <text>
        <r>
          <rPr>
            <sz val="9"/>
            <color indexed="81"/>
            <rFont val="Tahoma"/>
            <family val="2"/>
          </rPr>
          <t xml:space="preserve">Fehler erscheint, wenn in beiden Aufgaben Punkte eingetragen sind. </t>
        </r>
      </text>
    </comment>
    <comment ref="AV27" authorId="0" shapeId="0">
      <text>
        <r>
          <rPr>
            <sz val="9"/>
            <color indexed="81"/>
            <rFont val="Tahoma"/>
            <family val="2"/>
          </rPr>
          <t xml:space="preserve">Fehler erscheint, wenn in beiden Aufgaben Punkte eingetragen sind. </t>
        </r>
      </text>
    </comment>
    <comment ref="AV28" authorId="0" shapeId="0">
      <text>
        <r>
          <rPr>
            <sz val="9"/>
            <color indexed="81"/>
            <rFont val="Tahoma"/>
            <family val="2"/>
          </rPr>
          <t xml:space="preserve">Fehler erscheint, wenn in beiden Aufgaben Punkte eingetragen sind. </t>
        </r>
      </text>
    </comment>
    <comment ref="AV29" authorId="0" shapeId="0">
      <text>
        <r>
          <rPr>
            <sz val="9"/>
            <color indexed="81"/>
            <rFont val="Tahoma"/>
            <family val="2"/>
          </rPr>
          <t xml:space="preserve">Fehler erscheint, wenn in beiden Aufgaben Punkte eingetragen sind. </t>
        </r>
      </text>
    </comment>
    <comment ref="AV30" authorId="0" shapeId="0">
      <text>
        <r>
          <rPr>
            <sz val="9"/>
            <color indexed="81"/>
            <rFont val="Tahoma"/>
            <family val="2"/>
          </rPr>
          <t xml:space="preserve">Fehler erscheint, wenn in beiden Aufgaben Punkte eingetragen sind. </t>
        </r>
      </text>
    </comment>
    <comment ref="AV31" authorId="0" shapeId="0">
      <text>
        <r>
          <rPr>
            <sz val="9"/>
            <color indexed="81"/>
            <rFont val="Tahoma"/>
            <family val="2"/>
          </rPr>
          <t xml:space="preserve">Fehler erscheint, wenn in beiden Aufgaben Punkte eingetragen sind. </t>
        </r>
      </text>
    </comment>
    <comment ref="AV32" authorId="0" shapeId="0">
      <text>
        <r>
          <rPr>
            <sz val="9"/>
            <color indexed="81"/>
            <rFont val="Tahoma"/>
            <family val="2"/>
          </rPr>
          <t xml:space="preserve">Fehler erscheint, wenn in beiden Aufgaben Punkte eingetragen sind. </t>
        </r>
      </text>
    </comment>
    <comment ref="AV33" authorId="0" shapeId="0">
      <text>
        <r>
          <rPr>
            <sz val="9"/>
            <color indexed="81"/>
            <rFont val="Tahoma"/>
            <family val="2"/>
          </rPr>
          <t xml:space="preserve">Fehler erscheint, wenn in beiden Aufgaben Punkte eingetragen sind. </t>
        </r>
      </text>
    </comment>
    <comment ref="AV34" authorId="0" shapeId="0">
      <text>
        <r>
          <rPr>
            <sz val="9"/>
            <color indexed="81"/>
            <rFont val="Tahoma"/>
            <family val="2"/>
          </rPr>
          <t xml:space="preserve">Fehler erscheint, wenn in beiden Aufgaben Punkte eingetragen sind. </t>
        </r>
      </text>
    </comment>
    <comment ref="AV35" authorId="0" shapeId="0">
      <text>
        <r>
          <rPr>
            <sz val="9"/>
            <color indexed="81"/>
            <rFont val="Tahoma"/>
            <family val="2"/>
          </rPr>
          <t xml:space="preserve">Fehler erscheint, wenn in beiden Aufgaben Punkte eingetragen sind. </t>
        </r>
      </text>
    </comment>
    <comment ref="AV36" authorId="0" shapeId="0">
      <text>
        <r>
          <rPr>
            <sz val="9"/>
            <color indexed="81"/>
            <rFont val="Tahoma"/>
            <family val="2"/>
          </rPr>
          <t xml:space="preserve">Fehler erscheint, wenn in beiden Aufgaben Punkte eingetragen sind. </t>
        </r>
      </text>
    </comment>
    <comment ref="AV37" authorId="0" shapeId="0">
      <text>
        <r>
          <rPr>
            <sz val="9"/>
            <color indexed="81"/>
            <rFont val="Tahoma"/>
            <family val="2"/>
          </rPr>
          <t xml:space="preserve">Fehler erscheint, wenn in beiden Aufgaben Punkte eingetragen sind. </t>
        </r>
      </text>
    </comment>
    <comment ref="AV38" authorId="0" shapeId="0">
      <text>
        <r>
          <rPr>
            <sz val="9"/>
            <color indexed="81"/>
            <rFont val="Tahoma"/>
            <family val="2"/>
          </rPr>
          <t xml:space="preserve">Fehler erscheint, wenn in beiden Aufgaben Punkte eingetragen sind. </t>
        </r>
      </text>
    </comment>
    <comment ref="AV39" authorId="0" shapeId="0">
      <text>
        <r>
          <rPr>
            <sz val="9"/>
            <color indexed="81"/>
            <rFont val="Tahoma"/>
            <family val="2"/>
          </rPr>
          <t xml:space="preserve">Fehler erscheint, wenn in beiden Aufgaben Punkte eingetragen sind. </t>
        </r>
      </text>
    </comment>
  </commentList>
</comments>
</file>

<file path=xl/comments4.xml><?xml version="1.0" encoding="utf-8"?>
<comments xmlns="http://schemas.openxmlformats.org/spreadsheetml/2006/main">
  <authors>
    <author>Träger, Udo (IBBW)</author>
  </authors>
  <commentList>
    <comment ref="AA10" authorId="0" shapeId="0">
      <text>
        <r>
          <rPr>
            <sz val="9"/>
            <color indexed="81"/>
            <rFont val="Tahoma"/>
            <family val="2"/>
          </rPr>
          <t xml:space="preserve">Fehler erscheint, wenn in beiden Aufgaben Punkte eingetragen sind. </t>
        </r>
      </text>
    </comment>
    <comment ref="AA11" authorId="0" shapeId="0">
      <text>
        <r>
          <rPr>
            <sz val="9"/>
            <color indexed="81"/>
            <rFont val="Tahoma"/>
            <family val="2"/>
          </rPr>
          <t xml:space="preserve">Fehler erscheint, wenn in beiden Aufgaben Punkte eingetragen sind. </t>
        </r>
      </text>
    </comment>
    <comment ref="AA12" authorId="0" shapeId="0">
      <text>
        <r>
          <rPr>
            <sz val="9"/>
            <color indexed="81"/>
            <rFont val="Tahoma"/>
            <family val="2"/>
          </rPr>
          <t xml:space="preserve">Fehler erscheint, wenn in beiden Aufgaben Punkte eingetragen sind. </t>
        </r>
      </text>
    </comment>
    <comment ref="AA13" authorId="0" shapeId="0">
      <text>
        <r>
          <rPr>
            <sz val="9"/>
            <color indexed="81"/>
            <rFont val="Tahoma"/>
            <family val="2"/>
          </rPr>
          <t xml:space="preserve">Fehler erscheint, wenn in beiden Aufgaben Punkte eingetragen sind. </t>
        </r>
      </text>
    </comment>
    <comment ref="AA14" authorId="0" shapeId="0">
      <text>
        <r>
          <rPr>
            <sz val="9"/>
            <color indexed="81"/>
            <rFont val="Tahoma"/>
            <family val="2"/>
          </rPr>
          <t xml:space="preserve">Fehler erscheint, wenn in beiden Aufgaben Punkte eingetragen sind. </t>
        </r>
      </text>
    </comment>
    <comment ref="AA15" authorId="0" shapeId="0">
      <text>
        <r>
          <rPr>
            <sz val="9"/>
            <color indexed="81"/>
            <rFont val="Tahoma"/>
            <family val="2"/>
          </rPr>
          <t xml:space="preserve">Fehler erscheint, wenn in beiden Aufgaben Punkte eingetragen sind. </t>
        </r>
      </text>
    </comment>
    <comment ref="AA16" authorId="0" shapeId="0">
      <text>
        <r>
          <rPr>
            <sz val="9"/>
            <color indexed="81"/>
            <rFont val="Tahoma"/>
            <family val="2"/>
          </rPr>
          <t xml:space="preserve">Fehler erscheint, wenn in beiden Aufgaben Punkte eingetragen sind. </t>
        </r>
      </text>
    </comment>
    <comment ref="AA17" authorId="0" shapeId="0">
      <text>
        <r>
          <rPr>
            <sz val="9"/>
            <color indexed="81"/>
            <rFont val="Tahoma"/>
            <family val="2"/>
          </rPr>
          <t xml:space="preserve">Fehler erscheint, wenn in beiden Aufgaben Punkte eingetragen sind. </t>
        </r>
      </text>
    </comment>
    <comment ref="AA18" authorId="0" shapeId="0">
      <text>
        <r>
          <rPr>
            <sz val="9"/>
            <color indexed="81"/>
            <rFont val="Tahoma"/>
            <family val="2"/>
          </rPr>
          <t xml:space="preserve">Fehler erscheint, wenn in beiden Aufgaben Punkte eingetragen sind. </t>
        </r>
      </text>
    </comment>
    <comment ref="AA19" authorId="0" shapeId="0">
      <text>
        <r>
          <rPr>
            <sz val="9"/>
            <color indexed="81"/>
            <rFont val="Tahoma"/>
            <family val="2"/>
          </rPr>
          <t xml:space="preserve">Fehler erscheint, wenn in beiden Aufgaben Punkte eingetragen sind. </t>
        </r>
      </text>
    </comment>
    <comment ref="AA20" authorId="0" shapeId="0">
      <text>
        <r>
          <rPr>
            <sz val="9"/>
            <color indexed="81"/>
            <rFont val="Tahoma"/>
            <family val="2"/>
          </rPr>
          <t xml:space="preserve">Fehler erscheint, wenn in beiden Aufgaben Punkte eingetragen sind. </t>
        </r>
      </text>
    </comment>
    <comment ref="AA21" authorId="0" shapeId="0">
      <text>
        <r>
          <rPr>
            <sz val="9"/>
            <color indexed="81"/>
            <rFont val="Tahoma"/>
            <family val="2"/>
          </rPr>
          <t xml:space="preserve">Fehler erscheint, wenn in beiden Aufgaben Punkte eingetragen sind. </t>
        </r>
      </text>
    </comment>
    <comment ref="AA22" authorId="0" shapeId="0">
      <text>
        <r>
          <rPr>
            <sz val="9"/>
            <color indexed="81"/>
            <rFont val="Tahoma"/>
            <family val="2"/>
          </rPr>
          <t xml:space="preserve">Fehler erscheint, wenn in beiden Aufgaben Punkte eingetragen sind. </t>
        </r>
      </text>
    </comment>
    <comment ref="AA23" authorId="0" shapeId="0">
      <text>
        <r>
          <rPr>
            <sz val="9"/>
            <color indexed="81"/>
            <rFont val="Tahoma"/>
            <family val="2"/>
          </rPr>
          <t xml:space="preserve">Fehler erscheint, wenn in beiden Aufgaben Punkte eingetragen sind. </t>
        </r>
      </text>
    </comment>
    <comment ref="AA24" authorId="0" shapeId="0">
      <text>
        <r>
          <rPr>
            <sz val="9"/>
            <color indexed="81"/>
            <rFont val="Tahoma"/>
            <family val="2"/>
          </rPr>
          <t xml:space="preserve">Fehler erscheint, wenn in beiden Aufgaben Punkte eingetragen sind. </t>
        </r>
      </text>
    </comment>
    <comment ref="AA25" authorId="0" shapeId="0">
      <text>
        <r>
          <rPr>
            <sz val="9"/>
            <color indexed="81"/>
            <rFont val="Tahoma"/>
            <family val="2"/>
          </rPr>
          <t xml:space="preserve">Fehler erscheint, wenn in beiden Aufgaben Punkte eingetragen sind. </t>
        </r>
      </text>
    </comment>
    <comment ref="AA26" authorId="0" shapeId="0">
      <text>
        <r>
          <rPr>
            <sz val="9"/>
            <color indexed="81"/>
            <rFont val="Tahoma"/>
            <family val="2"/>
          </rPr>
          <t xml:space="preserve">Fehler erscheint, wenn in beiden Aufgaben Punkte eingetragen sind. </t>
        </r>
      </text>
    </comment>
    <comment ref="AA27" authorId="0" shapeId="0">
      <text>
        <r>
          <rPr>
            <sz val="9"/>
            <color indexed="81"/>
            <rFont val="Tahoma"/>
            <family val="2"/>
          </rPr>
          <t xml:space="preserve">Fehler erscheint, wenn in beiden Aufgaben Punkte eingetragen sind. </t>
        </r>
      </text>
    </comment>
    <comment ref="AA28" authorId="0" shapeId="0">
      <text>
        <r>
          <rPr>
            <sz val="9"/>
            <color indexed="81"/>
            <rFont val="Tahoma"/>
            <family val="2"/>
          </rPr>
          <t xml:space="preserve">Fehler erscheint, wenn in beiden Aufgaben Punkte eingetragen sind. </t>
        </r>
      </text>
    </comment>
    <comment ref="AA29" authorId="0" shapeId="0">
      <text>
        <r>
          <rPr>
            <sz val="9"/>
            <color indexed="81"/>
            <rFont val="Tahoma"/>
            <family val="2"/>
          </rPr>
          <t xml:space="preserve">Fehler erscheint, wenn in beiden Aufgaben Punkte eingetragen sind. </t>
        </r>
      </text>
    </comment>
    <comment ref="AA30" authorId="0" shapeId="0">
      <text>
        <r>
          <rPr>
            <sz val="9"/>
            <color indexed="81"/>
            <rFont val="Tahoma"/>
            <family val="2"/>
          </rPr>
          <t xml:space="preserve">Fehler erscheint, wenn in beiden Aufgaben Punkte eingetragen sind. </t>
        </r>
      </text>
    </comment>
    <comment ref="AA31" authorId="0" shapeId="0">
      <text>
        <r>
          <rPr>
            <sz val="9"/>
            <color indexed="81"/>
            <rFont val="Tahoma"/>
            <family val="2"/>
          </rPr>
          <t xml:space="preserve">Fehler erscheint, wenn in beiden Aufgaben Punkte eingetragen sind. </t>
        </r>
      </text>
    </comment>
    <comment ref="AA32" authorId="0" shapeId="0">
      <text>
        <r>
          <rPr>
            <sz val="9"/>
            <color indexed="81"/>
            <rFont val="Tahoma"/>
            <family val="2"/>
          </rPr>
          <t xml:space="preserve">Fehler erscheint, wenn in beiden Aufgaben Punkte eingetragen sind. </t>
        </r>
      </text>
    </comment>
    <comment ref="AA33" authorId="0" shapeId="0">
      <text>
        <r>
          <rPr>
            <sz val="9"/>
            <color indexed="81"/>
            <rFont val="Tahoma"/>
            <family val="2"/>
          </rPr>
          <t xml:space="preserve">Fehler erscheint, wenn in beiden Aufgaben Punkte eingetragen sind. </t>
        </r>
      </text>
    </comment>
    <comment ref="AA34" authorId="0" shapeId="0">
      <text>
        <r>
          <rPr>
            <sz val="9"/>
            <color indexed="81"/>
            <rFont val="Tahoma"/>
            <family val="2"/>
          </rPr>
          <t xml:space="preserve">Fehler erscheint, wenn in beiden Aufgaben Punkte eingetragen sind. </t>
        </r>
      </text>
    </comment>
    <comment ref="AA35" authorId="0" shapeId="0">
      <text>
        <r>
          <rPr>
            <sz val="9"/>
            <color indexed="81"/>
            <rFont val="Tahoma"/>
            <family val="2"/>
          </rPr>
          <t xml:space="preserve">Fehler erscheint, wenn in beiden Aufgaben Punkte eingetragen sind. </t>
        </r>
      </text>
    </comment>
    <comment ref="AA36" authorId="0" shapeId="0">
      <text>
        <r>
          <rPr>
            <sz val="9"/>
            <color indexed="81"/>
            <rFont val="Tahoma"/>
            <family val="2"/>
          </rPr>
          <t xml:space="preserve">Fehler erscheint, wenn in beiden Aufgaben Punkte eingetragen sind. </t>
        </r>
      </text>
    </comment>
    <comment ref="AA37" authorId="0" shapeId="0">
      <text>
        <r>
          <rPr>
            <sz val="9"/>
            <color indexed="81"/>
            <rFont val="Tahoma"/>
            <family val="2"/>
          </rPr>
          <t xml:space="preserve">Fehler erscheint, wenn in beiden Aufgaben Punkte eingetragen sind. </t>
        </r>
      </text>
    </comment>
    <comment ref="AA38" authorId="0" shapeId="0">
      <text>
        <r>
          <rPr>
            <sz val="9"/>
            <color indexed="81"/>
            <rFont val="Tahoma"/>
            <family val="2"/>
          </rPr>
          <t xml:space="preserve">Fehler erscheint, wenn in beiden Aufgaben Punkte eingetragen sind. </t>
        </r>
      </text>
    </comment>
    <comment ref="AA39" authorId="0" shapeId="0">
      <text>
        <r>
          <rPr>
            <sz val="9"/>
            <color indexed="81"/>
            <rFont val="Tahoma"/>
            <family val="2"/>
          </rPr>
          <t xml:space="preserve">Fehler erscheint, wenn in beiden Aufgaben Punkte eingetragen sind. </t>
        </r>
      </text>
    </comment>
  </commentList>
</comments>
</file>

<file path=xl/comments5.xml><?xml version="1.0" encoding="utf-8"?>
<comments xmlns="http://schemas.openxmlformats.org/spreadsheetml/2006/main">
  <authors>
    <author>Träger, Udo (IBBW)</author>
  </authors>
  <commentList>
    <comment ref="AC9" authorId="0" shapeId="0">
      <text>
        <r>
          <rPr>
            <sz val="9"/>
            <color indexed="81"/>
            <rFont val="Tahoma"/>
            <family val="2"/>
          </rPr>
          <t xml:space="preserve">Fehler erscheint, wenn die Summe der Teilaufgaben in II. und III. nicht 10 BE beträgt. </t>
        </r>
      </text>
    </comment>
    <comment ref="AC10" authorId="0" shapeId="0">
      <text>
        <r>
          <rPr>
            <sz val="9"/>
            <color indexed="81"/>
            <rFont val="Tahoma"/>
            <family val="2"/>
          </rPr>
          <t xml:space="preserve">Fehler erscheint, wenn in beiden Wahlpflichtaufgaben Punkte eingetragen sind. </t>
        </r>
      </text>
    </comment>
    <comment ref="AC11" authorId="0" shapeId="0">
      <text>
        <r>
          <rPr>
            <sz val="9"/>
            <color indexed="81"/>
            <rFont val="Tahoma"/>
            <family val="2"/>
          </rPr>
          <t xml:space="preserve">Fehler erscheint, wenn in beiden Wahlpflichtaufgaben Punkte eingetragen sind. </t>
        </r>
      </text>
    </comment>
    <comment ref="AC12" authorId="0" shapeId="0">
      <text>
        <r>
          <rPr>
            <sz val="9"/>
            <color indexed="81"/>
            <rFont val="Tahoma"/>
            <family val="2"/>
          </rPr>
          <t xml:space="preserve">Fehler erscheint, wenn in beiden Wahlpflichtaufgaben Punkte eingetragen sind. </t>
        </r>
      </text>
    </comment>
    <comment ref="AC13" authorId="0" shapeId="0">
      <text>
        <r>
          <rPr>
            <sz val="9"/>
            <color indexed="81"/>
            <rFont val="Tahoma"/>
            <family val="2"/>
          </rPr>
          <t xml:space="preserve">Fehler erscheint, wenn in beiden Wahlpflichtaufgaben Punkte eingetragen sind. </t>
        </r>
      </text>
    </comment>
    <comment ref="AC14" authorId="0" shapeId="0">
      <text>
        <r>
          <rPr>
            <sz val="9"/>
            <color indexed="81"/>
            <rFont val="Tahoma"/>
            <family val="2"/>
          </rPr>
          <t xml:space="preserve">Fehler erscheint, wenn in beiden Wahlpflichtaufgaben Punkte eingetragen sind. </t>
        </r>
      </text>
    </comment>
    <comment ref="AC15" authorId="0" shapeId="0">
      <text>
        <r>
          <rPr>
            <sz val="9"/>
            <color indexed="81"/>
            <rFont val="Tahoma"/>
            <family val="2"/>
          </rPr>
          <t xml:space="preserve">Fehler erscheint, wenn in beiden Wahlpflichtaufgaben Punkte eingetragen sind. </t>
        </r>
      </text>
    </comment>
    <comment ref="AC16" authorId="0" shapeId="0">
      <text>
        <r>
          <rPr>
            <sz val="9"/>
            <color indexed="81"/>
            <rFont val="Tahoma"/>
            <family val="2"/>
          </rPr>
          <t xml:space="preserve">Fehler erscheint, wenn in beiden Wahlpflichtaufgaben Punkte eingetragen sind. </t>
        </r>
      </text>
    </comment>
    <comment ref="AC17" authorId="0" shapeId="0">
      <text>
        <r>
          <rPr>
            <sz val="9"/>
            <color indexed="81"/>
            <rFont val="Tahoma"/>
            <family val="2"/>
          </rPr>
          <t xml:space="preserve">Fehler erscheint, wenn in beiden Wahlpflichtaufgaben Punkte eingetragen sind. </t>
        </r>
      </text>
    </comment>
    <comment ref="AC18" authorId="0" shapeId="0">
      <text>
        <r>
          <rPr>
            <sz val="9"/>
            <color indexed="81"/>
            <rFont val="Tahoma"/>
            <family val="2"/>
          </rPr>
          <t xml:space="preserve">Fehler erscheint, wenn in beiden Wahlpflichtaufgaben Punkte eingetragen sind. </t>
        </r>
      </text>
    </comment>
    <comment ref="AC19" authorId="0" shapeId="0">
      <text>
        <r>
          <rPr>
            <sz val="9"/>
            <color indexed="81"/>
            <rFont val="Tahoma"/>
            <family val="2"/>
          </rPr>
          <t xml:space="preserve">Fehler erscheint, wenn in beiden Wahlpflichtaufgaben Punkte eingetragen sind. </t>
        </r>
      </text>
    </comment>
    <comment ref="AC20" authorId="0" shapeId="0">
      <text>
        <r>
          <rPr>
            <sz val="9"/>
            <color indexed="81"/>
            <rFont val="Tahoma"/>
            <family val="2"/>
          </rPr>
          <t xml:space="preserve">Fehler erscheint, wenn in beiden Wahlpflichtaufgaben Punkte eingetragen sind. </t>
        </r>
      </text>
    </comment>
    <comment ref="AC21" authorId="0" shapeId="0">
      <text>
        <r>
          <rPr>
            <sz val="9"/>
            <color indexed="81"/>
            <rFont val="Tahoma"/>
            <family val="2"/>
          </rPr>
          <t xml:space="preserve">Fehler erscheint, wenn in beiden Wahlpflichtaufgaben Punkte eingetragen sind. </t>
        </r>
      </text>
    </comment>
    <comment ref="AC22" authorId="0" shapeId="0">
      <text>
        <r>
          <rPr>
            <sz val="9"/>
            <color indexed="81"/>
            <rFont val="Tahoma"/>
            <family val="2"/>
          </rPr>
          <t xml:space="preserve">Fehler erscheint, wenn in beiden Wahlpflichtaufgaben Punkte eingetragen sind. </t>
        </r>
      </text>
    </comment>
    <comment ref="AC23" authorId="0" shapeId="0">
      <text>
        <r>
          <rPr>
            <sz val="9"/>
            <color indexed="81"/>
            <rFont val="Tahoma"/>
            <family val="2"/>
          </rPr>
          <t xml:space="preserve">Fehler erscheint, wenn in beiden Wahlpflichtaufgaben Punkte eingetragen sind. </t>
        </r>
      </text>
    </comment>
    <comment ref="AC24" authorId="0" shapeId="0">
      <text>
        <r>
          <rPr>
            <sz val="9"/>
            <color indexed="81"/>
            <rFont val="Tahoma"/>
            <family val="2"/>
          </rPr>
          <t xml:space="preserve">Fehler erscheint, wenn in beiden Wahlpflichtaufgaben Punkte eingetragen sind. </t>
        </r>
      </text>
    </comment>
    <comment ref="AC25" authorId="0" shapeId="0">
      <text>
        <r>
          <rPr>
            <sz val="9"/>
            <color indexed="81"/>
            <rFont val="Tahoma"/>
            <family val="2"/>
          </rPr>
          <t xml:space="preserve">Fehler erscheint, wenn in beiden Wahlpflichtaufgaben Punkte eingetragen sind. </t>
        </r>
      </text>
    </comment>
    <comment ref="AC26" authorId="0" shapeId="0">
      <text>
        <r>
          <rPr>
            <sz val="9"/>
            <color indexed="81"/>
            <rFont val="Tahoma"/>
            <family val="2"/>
          </rPr>
          <t xml:space="preserve">Fehler erscheint, wenn in beiden Wahlpflichtaufgaben Punkte eingetragen sind. </t>
        </r>
      </text>
    </comment>
    <comment ref="AC27" authorId="0" shapeId="0">
      <text>
        <r>
          <rPr>
            <sz val="9"/>
            <color indexed="81"/>
            <rFont val="Tahoma"/>
            <family val="2"/>
          </rPr>
          <t xml:space="preserve">Fehler erscheint, wenn in beiden Wahlpflichtaufgaben Punkte eingetragen sind. </t>
        </r>
      </text>
    </comment>
    <comment ref="AC28" authorId="0" shapeId="0">
      <text>
        <r>
          <rPr>
            <sz val="9"/>
            <color indexed="81"/>
            <rFont val="Tahoma"/>
            <family val="2"/>
          </rPr>
          <t xml:space="preserve">Fehler erscheint, wenn in beiden Wahlpflichtaufgaben Punkte eingetragen sind. </t>
        </r>
      </text>
    </comment>
    <comment ref="AC29" authorId="0" shapeId="0">
      <text>
        <r>
          <rPr>
            <sz val="9"/>
            <color indexed="81"/>
            <rFont val="Tahoma"/>
            <family val="2"/>
          </rPr>
          <t xml:space="preserve">Fehler erscheint, wenn in beiden Wahlpflichtaufgaben Punkte eingetragen sind. </t>
        </r>
      </text>
    </comment>
    <comment ref="AC30" authorId="0" shapeId="0">
      <text>
        <r>
          <rPr>
            <sz val="9"/>
            <color indexed="81"/>
            <rFont val="Tahoma"/>
            <family val="2"/>
          </rPr>
          <t xml:space="preserve">Fehler erscheint, wenn in beiden Wahlpflichtaufgaben Punkte eingetragen sind. </t>
        </r>
      </text>
    </comment>
    <comment ref="AC31" authorId="0" shapeId="0">
      <text>
        <r>
          <rPr>
            <sz val="9"/>
            <color indexed="81"/>
            <rFont val="Tahoma"/>
            <family val="2"/>
          </rPr>
          <t xml:space="preserve">Fehler erscheint, wenn in beiden Wahlpflichtaufgaben Punkte eingetragen sind. </t>
        </r>
      </text>
    </comment>
    <comment ref="AC32" authorId="0" shapeId="0">
      <text>
        <r>
          <rPr>
            <sz val="9"/>
            <color indexed="81"/>
            <rFont val="Tahoma"/>
            <family val="2"/>
          </rPr>
          <t xml:space="preserve">Fehler erscheint, wenn in beiden Wahlpflichtaufgaben Punkte eingetragen sind. </t>
        </r>
      </text>
    </comment>
    <comment ref="AC33" authorId="0" shapeId="0">
      <text>
        <r>
          <rPr>
            <sz val="9"/>
            <color indexed="81"/>
            <rFont val="Tahoma"/>
            <family val="2"/>
          </rPr>
          <t xml:space="preserve">Fehler erscheint, wenn in beiden Wahlpflichtaufgaben Punkte eingetragen sind. </t>
        </r>
      </text>
    </comment>
    <comment ref="AC34" authorId="0" shapeId="0">
      <text>
        <r>
          <rPr>
            <sz val="9"/>
            <color indexed="81"/>
            <rFont val="Tahoma"/>
            <family val="2"/>
          </rPr>
          <t xml:space="preserve">Fehler erscheint, wenn in beiden Wahlpflichtaufgaben Punkte eingetragen sind. </t>
        </r>
      </text>
    </comment>
    <comment ref="AC35" authorId="0" shapeId="0">
      <text>
        <r>
          <rPr>
            <sz val="9"/>
            <color indexed="81"/>
            <rFont val="Tahoma"/>
            <family val="2"/>
          </rPr>
          <t xml:space="preserve">Fehler erscheint, wenn in beiden Wahlpflichtaufgaben Punkte eingetragen sind. </t>
        </r>
      </text>
    </comment>
    <comment ref="AC36" authorId="0" shapeId="0">
      <text>
        <r>
          <rPr>
            <sz val="9"/>
            <color indexed="81"/>
            <rFont val="Tahoma"/>
            <family val="2"/>
          </rPr>
          <t xml:space="preserve">Fehler erscheint, wenn in beiden Wahlpflichtaufgaben Punkte eingetragen sind. </t>
        </r>
      </text>
    </comment>
    <comment ref="AC37" authorId="0" shapeId="0">
      <text>
        <r>
          <rPr>
            <sz val="9"/>
            <color indexed="81"/>
            <rFont val="Tahoma"/>
            <family val="2"/>
          </rPr>
          <t xml:space="preserve">Fehler erscheint, wenn in beiden Wahlpflichtaufgaben Punkte eingetragen sind. </t>
        </r>
      </text>
    </comment>
    <comment ref="AC38" authorId="0" shapeId="0">
      <text>
        <r>
          <rPr>
            <sz val="9"/>
            <color indexed="81"/>
            <rFont val="Tahoma"/>
            <family val="2"/>
          </rPr>
          <t xml:space="preserve">Fehler erscheint, wenn in beiden Wahlpflichtaufgaben Punkte eingetragen sind. </t>
        </r>
      </text>
    </comment>
    <comment ref="AC39" authorId="0" shapeId="0">
      <text>
        <r>
          <rPr>
            <sz val="9"/>
            <color indexed="81"/>
            <rFont val="Tahoma"/>
            <family val="2"/>
          </rPr>
          <t xml:space="preserve">Fehler erscheint, wenn in beiden Wahlpflichtaufgaben Punkte eingetragen sind. </t>
        </r>
      </text>
    </comment>
  </commentList>
</comments>
</file>

<file path=xl/sharedStrings.xml><?xml version="1.0" encoding="utf-8"?>
<sst xmlns="http://schemas.openxmlformats.org/spreadsheetml/2006/main" count="448" uniqueCount="162">
  <si>
    <t>Lfd. Nr.</t>
  </si>
  <si>
    <t>Jahr</t>
  </si>
  <si>
    <t>Fach</t>
  </si>
  <si>
    <t>Unterschrift</t>
  </si>
  <si>
    <t>Prozent</t>
  </si>
  <si>
    <t>Teilaufgabe</t>
  </si>
  <si>
    <t>ggf. Abzug:
max. 2NP</t>
  </si>
  <si>
    <t>Notenpunkte</t>
  </si>
  <si>
    <t>Korrektor(in)</t>
  </si>
  <si>
    <t>gewählte Aufgabe</t>
  </si>
  <si>
    <t>Summe I</t>
  </si>
  <si>
    <t>Summe II</t>
  </si>
  <si>
    <t>Summe III</t>
  </si>
  <si>
    <t>Summe</t>
  </si>
  <si>
    <t>Wahlaufgabe B</t>
  </si>
  <si>
    <t xml:space="preserve">Summe </t>
  </si>
  <si>
    <t>Summe A</t>
  </si>
  <si>
    <t>Kurs
nummer</t>
  </si>
  <si>
    <t>Summe IV</t>
  </si>
  <si>
    <t>Wahlpflichtaufgabe</t>
  </si>
  <si>
    <t>Interpretation</t>
  </si>
  <si>
    <t>Übersetzung</t>
  </si>
  <si>
    <t>Fehlerzahl</t>
  </si>
  <si>
    <t>ggf Abzug:
max. 2 NP</t>
  </si>
  <si>
    <t>Name, Vorname;
Dienstbezeichnung</t>
  </si>
  <si>
    <t>Mittelwert Notenpunkte
Übersetzung &amp; Interpr.</t>
  </si>
  <si>
    <t xml:space="preserve"> Item</t>
  </si>
  <si>
    <t>BE maximal</t>
  </si>
  <si>
    <t>Wirtschaft</t>
  </si>
  <si>
    <t>Sport</t>
  </si>
  <si>
    <t>Spanisch</t>
  </si>
  <si>
    <t>Russisch</t>
  </si>
  <si>
    <t>Portugiesisch</t>
  </si>
  <si>
    <t>Musik</t>
  </si>
  <si>
    <t>Kath. Religion</t>
  </si>
  <si>
    <t>Jüd. Religion</t>
  </si>
  <si>
    <t>Italienisch</t>
  </si>
  <si>
    <t>Informatik</t>
  </si>
  <si>
    <t>Geschichte bili. engl.</t>
  </si>
  <si>
    <t>Geschichte bili. franz. LF</t>
  </si>
  <si>
    <t>Geschichte</t>
  </si>
  <si>
    <t>Geographie bili. engl.</t>
  </si>
  <si>
    <t>Geographie</t>
  </si>
  <si>
    <t>Gemeinschaftskunde</t>
  </si>
  <si>
    <t>Französisch</t>
  </si>
  <si>
    <t>Ev. Religion</t>
  </si>
  <si>
    <t>Ethik</t>
  </si>
  <si>
    <t>Englisch</t>
  </si>
  <si>
    <t>Chinesisch</t>
  </si>
  <si>
    <t>Chemie</t>
  </si>
  <si>
    <t>Biologie bili. engl.</t>
  </si>
  <si>
    <t>Biologie</t>
  </si>
  <si>
    <t>Bildende Kunst</t>
  </si>
  <si>
    <t xml:space="preserve">moderne Fremdsprachen Hörverstehen </t>
  </si>
  <si>
    <t xml:space="preserve">Notenpunkte </t>
  </si>
  <si>
    <t xml:space="preserve">Prozentwerte </t>
  </si>
  <si>
    <t>Durchschnitt:</t>
  </si>
  <si>
    <t>Mathematik Leistungsfach</t>
  </si>
  <si>
    <t>Mathematik Basisfach</t>
  </si>
  <si>
    <t>Korrekturblatt BF Mathematik</t>
  </si>
  <si>
    <t>Korrekturblatt Physik</t>
  </si>
  <si>
    <t>Physik</t>
  </si>
  <si>
    <t>Korrekturblatt Biologie/Chemie</t>
  </si>
  <si>
    <t>Korrekturblatt Informatik</t>
  </si>
  <si>
    <t>Korrekturblatt Sport</t>
  </si>
  <si>
    <t>Korrekturblatt Griechisch/Latein</t>
  </si>
  <si>
    <t>Ø</t>
  </si>
  <si>
    <t>Korrekturblatt Mathematik LF</t>
  </si>
  <si>
    <t>Abitur</t>
  </si>
  <si>
    <t>Schülerchiffre
(aufsteigend sortiert)</t>
  </si>
  <si>
    <r>
      <t xml:space="preserve">Schülerchiffre
</t>
    </r>
    <r>
      <rPr>
        <sz val="8"/>
        <color theme="1"/>
        <rFont val="Arial"/>
        <family val="2"/>
      </rPr>
      <t>(aufsteigend sortiert)</t>
    </r>
  </si>
  <si>
    <t>Notenpunkte Interpretation</t>
  </si>
  <si>
    <t>Notenpunkte Übersetzung</t>
  </si>
  <si>
    <r>
      <t xml:space="preserve">Notenpunkte
</t>
    </r>
    <r>
      <rPr>
        <sz val="8"/>
        <color theme="1"/>
        <rFont val="Arial"/>
        <family val="2"/>
      </rPr>
      <t>(gesamt)</t>
    </r>
  </si>
  <si>
    <t>Italienisch AbiStat</t>
  </si>
  <si>
    <r>
      <t xml:space="preserve">Korrekturblatt Moderne Fremdsprachen </t>
    </r>
    <r>
      <rPr>
        <b/>
        <sz val="16"/>
        <color theme="1"/>
        <rFont val="Arial"/>
        <family val="2"/>
      </rPr>
      <t>Seite 1</t>
    </r>
  </si>
  <si>
    <t>Anzahl:</t>
  </si>
  <si>
    <t>Ø:</t>
  </si>
  <si>
    <t>NP</t>
  </si>
  <si>
    <t>Aufgabe B1</t>
  </si>
  <si>
    <t>Aufgabe B2</t>
  </si>
  <si>
    <t>Aufgabe B3</t>
  </si>
  <si>
    <t>Aufgabe B4</t>
  </si>
  <si>
    <t>Pflichtaufgabe A</t>
  </si>
  <si>
    <t>Kursnummer</t>
  </si>
  <si>
    <t>Begründung</t>
  </si>
  <si>
    <t>EK/ZK/EB</t>
  </si>
  <si>
    <t xml:space="preserve">Aufgabe I
</t>
  </si>
  <si>
    <t xml:space="preserve">Aufgabe II
</t>
  </si>
  <si>
    <t xml:space="preserve">Aufgabe III
</t>
  </si>
  <si>
    <t xml:space="preserve">Aufgabe IV
</t>
  </si>
  <si>
    <t>Aufgabe II</t>
  </si>
  <si>
    <t>Aufgabe I</t>
  </si>
  <si>
    <t>BE gesamt</t>
  </si>
  <si>
    <t>Bewertungseinheiten</t>
  </si>
  <si>
    <t>P2</t>
  </si>
  <si>
    <t>P3</t>
  </si>
  <si>
    <t>P4</t>
  </si>
  <si>
    <t>W1</t>
  </si>
  <si>
    <t>W2</t>
  </si>
  <si>
    <t>W3</t>
  </si>
  <si>
    <t>W4</t>
  </si>
  <si>
    <t>W5</t>
  </si>
  <si>
    <t>W6</t>
  </si>
  <si>
    <t>P1</t>
  </si>
  <si>
    <t>Teil A</t>
  </si>
  <si>
    <t>Teil B
I Analysis</t>
  </si>
  <si>
    <t>Teil B
II Analytische Geometrie</t>
  </si>
  <si>
    <t>Teil B
III Stochastik</t>
  </si>
  <si>
    <t>Gesamtpunktzahl 120 BE</t>
  </si>
  <si>
    <t>Gesamtpunktzahl 100 BE</t>
  </si>
  <si>
    <t>Name, Vorname; Dienstbezeichnung</t>
  </si>
  <si>
    <t>NP maximal</t>
  </si>
  <si>
    <r>
      <t>Ø II.</t>
    </r>
    <r>
      <rPr>
        <b/>
        <sz val="10"/>
        <color theme="1"/>
        <rFont val="Arial"/>
        <family val="2"/>
      </rPr>
      <t xml:space="preserve"> Inhalt</t>
    </r>
  </si>
  <si>
    <t>Inhalt gerundet</t>
  </si>
  <si>
    <t>Teil II, Aufgabe A</t>
  </si>
  <si>
    <t>Teil II, Aufgabe B</t>
  </si>
  <si>
    <t>Sprache</t>
  </si>
  <si>
    <t>wird ausgeblendet!</t>
  </si>
  <si>
    <t>Notenpunkte Teil I</t>
  </si>
  <si>
    <r>
      <rPr>
        <sz val="14"/>
        <color theme="1"/>
        <rFont val="Arial"/>
        <family val="2"/>
      </rPr>
      <t>Teil I: Hörverstehen</t>
    </r>
    <r>
      <rPr>
        <sz val="12"/>
        <color theme="1"/>
        <rFont val="Arial"/>
        <family val="2"/>
      </rPr>
      <t xml:space="preserve">
(nur ganze BE)
</t>
    </r>
    <r>
      <rPr>
        <b/>
        <sz val="12"/>
        <color rgb="FFFF0000"/>
        <rFont val="Arial"/>
        <family val="2"/>
      </rPr>
      <t>Hinweis:</t>
    </r>
    <r>
      <rPr>
        <sz val="12"/>
        <color rgb="FFFF0000"/>
        <rFont val="Arial"/>
        <family val="2"/>
      </rPr>
      <t xml:space="preserve"> Unbedingt zuerst die Zellen für "Item" und "BE maximal" ausfüllen.</t>
    </r>
  </si>
  <si>
    <t>Notenpunkte Teil II (ungerundet)</t>
  </si>
  <si>
    <r>
      <t xml:space="preserve">Gewichtung Teilaufgabe </t>
    </r>
    <r>
      <rPr>
        <sz val="11"/>
        <color rgb="FFFF0000"/>
        <rFont val="Arial"/>
        <family val="2"/>
      </rPr>
      <t>Prozentwerte eingeben!</t>
    </r>
  </si>
  <si>
    <r>
      <t>Notenpunkte</t>
    </r>
    <r>
      <rPr>
        <sz val="10"/>
        <color theme="1"/>
        <rFont val="Arial"/>
        <family val="2"/>
      </rPr>
      <t xml:space="preserve"> des schr. Teils der
schriftlichen Abiturprüfung gesamt (Teile I und II) </t>
    </r>
  </si>
  <si>
    <r>
      <t xml:space="preserve">Korrekturblatt Moderne Fremdsprachen </t>
    </r>
    <r>
      <rPr>
        <b/>
        <sz val="16"/>
        <color theme="1"/>
        <rFont val="Arial"/>
        <family val="2"/>
      </rPr>
      <t>Seite 2</t>
    </r>
  </si>
  <si>
    <t>Chiffre ZK-Schule</t>
  </si>
  <si>
    <t>Chiffre EK-Schule</t>
  </si>
  <si>
    <t>Chiffre EB-Schule</t>
  </si>
  <si>
    <t>Inhalt Schülerwahl A</t>
  </si>
  <si>
    <t>Inhalt Schülerwahl B</t>
  </si>
  <si>
    <r>
      <rPr>
        <b/>
        <sz val="14"/>
        <color theme="1"/>
        <rFont val="Arial"/>
        <family val="2"/>
      </rPr>
      <t>Aufgabe</t>
    </r>
    <r>
      <rPr>
        <sz val="14"/>
        <color theme="1"/>
        <rFont val="Arial"/>
        <family val="2"/>
      </rPr>
      <t xml:space="preserve">
</t>
    </r>
    <r>
      <rPr>
        <sz val="14"/>
        <color rgb="FFFF0000"/>
        <rFont val="Arial"/>
        <family val="2"/>
      </rPr>
      <t>(Bitte auswählen)</t>
    </r>
  </si>
  <si>
    <t>Durchschnitt</t>
  </si>
  <si>
    <t>Inhalt 
Teil II.1</t>
  </si>
  <si>
    <t>Inhalt 
Teil II.2</t>
  </si>
  <si>
    <t>Sprache 
Teil II.1-3</t>
  </si>
  <si>
    <t>Inhalt       
Teil II.1</t>
  </si>
  <si>
    <t>Inhalt       
Teil II.2</t>
  </si>
  <si>
    <t>Teil II.3a</t>
  </si>
  <si>
    <t>Teil II.3b</t>
  </si>
  <si>
    <t>Inhalt</t>
  </si>
  <si>
    <t xml:space="preserve">Inhalt </t>
  </si>
  <si>
    <t>I. Pflichtaufgabe</t>
  </si>
  <si>
    <t>II. Aufgabe</t>
  </si>
  <si>
    <t>III. Aufgabe</t>
  </si>
  <si>
    <t>BE  gesamt</t>
  </si>
  <si>
    <t>Korrekturblatt Deutsch</t>
  </si>
  <si>
    <t>LF/BF</t>
  </si>
  <si>
    <r>
      <rPr>
        <sz val="11"/>
        <color theme="1"/>
        <rFont val="Arial"/>
        <family val="2"/>
      </rPr>
      <t>Schülerchiffre</t>
    </r>
    <r>
      <rPr>
        <sz val="10"/>
        <color theme="1"/>
        <rFont val="Arial"/>
        <family val="2"/>
      </rPr>
      <t xml:space="preserve">
</t>
    </r>
    <r>
      <rPr>
        <sz val="8"/>
        <color rgb="FF000000"/>
        <rFont val="Arial"/>
        <family val="2"/>
      </rPr>
      <t>(aufsteigend sortiert)</t>
    </r>
  </si>
  <si>
    <t>Aufgabe III</t>
  </si>
  <si>
    <t>Aufgabe IV</t>
  </si>
  <si>
    <r>
      <t xml:space="preserve">Notenpunkte
</t>
    </r>
    <r>
      <rPr>
        <sz val="11"/>
        <color rgb="FF000000"/>
        <rFont val="Arial"/>
        <family val="2"/>
      </rPr>
      <t>(Überblick)</t>
    </r>
  </si>
  <si>
    <t>Korrekturblatt Bildende Kunst</t>
  </si>
  <si>
    <t>Summe 
BE</t>
  </si>
  <si>
    <t>HT/NT/NNT</t>
  </si>
  <si>
    <t>Korrekturblatt Gesellschaftswissenschaften/Musik</t>
  </si>
  <si>
    <t>Summe Teil A</t>
  </si>
  <si>
    <t>Summe Teil B I</t>
  </si>
  <si>
    <t>Summe Teil B II</t>
  </si>
  <si>
    <t>Summe Teil B III</t>
  </si>
  <si>
    <t>Gesamtpunktzahl 60 BE</t>
  </si>
  <si>
    <t>Korrekturblatt NwT</t>
  </si>
  <si>
    <t>Naturwissenschaft und 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</si>
</sst>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
    <numFmt numFmtId="167" formatCode="00"/>
    <numFmt numFmtId="168" formatCode="000"/>
    <numFmt numFmtId="169" formatCode="0\ %"/>
  </numFmts>
  <fonts count="37" x14ac:knownFonts="1">
    <font>
      <sz val="10"/>
      <color theme="1"/>
      <name val="Arial"/>
      <family val="2"/>
    </font>
    <font>
      <b/>
      <sz val="10"/>
      <color theme="1"/>
      <name val="Arial"/>
      <family val="2"/>
    </font>
    <font>
      <sz val="12"/>
      <color theme="1"/>
      <name val="Arial"/>
      <family val="2"/>
    </font>
    <font>
      <sz val="14"/>
      <color theme="1"/>
      <name val="Arial"/>
      <family val="2"/>
    </font>
    <font>
      <sz val="16"/>
      <color theme="1"/>
      <name val="Arial"/>
      <family val="2"/>
    </font>
    <font>
      <b/>
      <sz val="16"/>
      <color theme="1"/>
      <name val="Arial"/>
      <family val="2"/>
    </font>
    <font>
      <b/>
      <sz val="12"/>
      <color theme="1"/>
      <name val="Arial"/>
      <family val="2"/>
    </font>
    <font>
      <sz val="10"/>
      <name val="Arial"/>
      <family val="2"/>
    </font>
    <font>
      <sz val="8"/>
      <color theme="1"/>
      <name val="Arial"/>
      <family val="2"/>
    </font>
    <font>
      <sz val="10"/>
      <color theme="1"/>
      <name val="Arial"/>
      <family val="2"/>
    </font>
    <font>
      <sz val="9"/>
      <color indexed="81"/>
      <name val="Tahoma"/>
      <family val="2"/>
    </font>
    <font>
      <b/>
      <sz val="9"/>
      <color indexed="81"/>
      <name val="Tahoma"/>
      <family val="2"/>
    </font>
    <font>
      <b/>
      <sz val="10"/>
      <color rgb="FFFF0000"/>
      <name val="Arial"/>
      <family val="2"/>
    </font>
    <font>
      <sz val="11"/>
      <color theme="1"/>
      <name val="Arial"/>
      <family val="2"/>
    </font>
    <font>
      <b/>
      <sz val="20"/>
      <color theme="1"/>
      <name val="Arial"/>
      <family val="2"/>
    </font>
    <font>
      <b/>
      <sz val="18"/>
      <color theme="1"/>
      <name val="Arial"/>
      <family val="2"/>
    </font>
    <font>
      <b/>
      <sz val="12"/>
      <color rgb="FFFF0000"/>
      <name val="Arial"/>
      <family val="2"/>
    </font>
    <font>
      <sz val="12"/>
      <color rgb="FFFF0000"/>
      <name val="Arial"/>
      <family val="2"/>
    </font>
    <font>
      <sz val="10"/>
      <color rgb="FFFF0000"/>
      <name val="Arial"/>
      <family val="2"/>
    </font>
    <font>
      <b/>
      <sz val="14"/>
      <color theme="1"/>
      <name val="Arial"/>
      <family val="2"/>
    </font>
    <font>
      <b/>
      <sz val="14"/>
      <color rgb="FFFF0000"/>
      <name val="Arial"/>
      <family val="2"/>
    </font>
    <font>
      <b/>
      <sz val="18"/>
      <color rgb="FFFF0000"/>
      <name val="Arial"/>
      <family val="2"/>
    </font>
    <font>
      <sz val="14"/>
      <color rgb="FF000000"/>
      <name val="Arial"/>
      <family val="2"/>
    </font>
    <font>
      <sz val="8"/>
      <color rgb="FF000000"/>
      <name val="Arial"/>
      <family val="2"/>
    </font>
    <font>
      <sz val="12"/>
      <color rgb="FF000000"/>
      <name val="Arial"/>
      <family val="2"/>
    </font>
    <font>
      <b/>
      <sz val="12"/>
      <color rgb="FF000000"/>
      <name val="Arial"/>
      <family val="2"/>
    </font>
    <font>
      <sz val="12"/>
      <name val="Arial"/>
      <family val="2"/>
    </font>
    <font>
      <b/>
      <sz val="11"/>
      <color theme="1"/>
      <name val="Arial"/>
      <family val="2"/>
    </font>
    <font>
      <b/>
      <sz val="11"/>
      <color rgb="FFFF0000"/>
      <name val="Arial"/>
      <family val="2"/>
    </font>
    <font>
      <sz val="11"/>
      <name val="Arial"/>
      <family val="2"/>
    </font>
    <font>
      <sz val="11"/>
      <color rgb="FFFF0000"/>
      <name val="Arial"/>
      <family val="2"/>
    </font>
    <font>
      <sz val="14"/>
      <color rgb="FFFF0000"/>
      <name val="Arial"/>
      <family val="2"/>
    </font>
    <font>
      <b/>
      <sz val="12"/>
      <color indexed="81"/>
      <name val="Arial"/>
      <family val="2"/>
    </font>
    <font>
      <b/>
      <sz val="11"/>
      <color rgb="FF000000"/>
      <name val="Arial"/>
      <family val="2"/>
    </font>
    <font>
      <sz val="11"/>
      <color rgb="FF000000"/>
      <name val="Arial"/>
      <family val="2"/>
    </font>
    <font>
      <sz val="10"/>
      <color rgb="FF000000"/>
      <name val="Arial"/>
      <family val="2"/>
    </font>
    <font>
      <sz val="13.5"/>
      <color theme="1"/>
      <name val="Arial"/>
      <family val="2"/>
    </font>
  </fonts>
  <fills count="14">
    <fill>
      <patternFill patternType="none"/>
    </fill>
    <fill>
      <patternFill patternType="gray125"/>
    </fill>
    <fill>
      <patternFill patternType="solid">
        <fgColor theme="0"/>
        <bgColor indexed="64"/>
      </patternFill>
    </fill>
    <fill>
      <patternFill patternType="solid">
        <fgColor rgb="FFF1F5F9"/>
        <bgColor indexed="64"/>
      </patternFill>
    </fill>
    <fill>
      <patternFill patternType="solid">
        <fgColor rgb="FFFFFF00"/>
        <bgColor indexed="64"/>
      </patternFill>
    </fill>
    <fill>
      <patternFill patternType="lightUp">
        <fgColor auto="1"/>
      </patternFill>
    </fill>
    <fill>
      <patternFill patternType="solid">
        <fgColor theme="0" tint="-0.249977111117893"/>
        <bgColor indexed="64"/>
      </patternFill>
    </fill>
    <fill>
      <patternFill patternType="solid">
        <fgColor rgb="FFF2F2F2"/>
        <bgColor indexed="64"/>
      </patternFill>
    </fill>
    <fill>
      <patternFill patternType="solid">
        <fgColor rgb="FFF1F5F9"/>
        <bgColor theme="0"/>
      </patternFill>
    </fill>
    <fill>
      <patternFill patternType="solid">
        <fgColor rgb="FFF1F5F9"/>
        <bgColor rgb="FF000000"/>
      </patternFill>
    </fill>
    <fill>
      <patternFill patternType="solid">
        <fgColor rgb="FFF2F2F2"/>
        <bgColor rgb="FF000000"/>
      </patternFill>
    </fill>
    <fill>
      <patternFill patternType="lightUp"/>
    </fill>
    <fill>
      <patternFill patternType="solid">
        <fgColor theme="0" tint="-4.9989318521683403E-2"/>
        <bgColor indexed="64"/>
      </patternFill>
    </fill>
    <fill>
      <patternFill patternType="solid">
        <fgColor theme="0" tint="-4.9989318521683403E-2"/>
        <bgColor rgb="FF000000"/>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indexed="64"/>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style="thin">
        <color indexed="64"/>
      </top>
      <bottom style="medium">
        <color theme="1"/>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style="medium">
        <color theme="1"/>
      </left>
      <right style="medium">
        <color indexed="64"/>
      </right>
      <top style="thin">
        <color indexed="64"/>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style="double">
        <color indexed="64"/>
      </left>
      <right style="thick">
        <color indexed="64"/>
      </right>
      <top style="medium">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medium">
        <color indexed="64"/>
      </bottom>
      <diagonal/>
    </border>
    <border>
      <left style="double">
        <color indexed="64"/>
      </left>
      <right style="thick">
        <color indexed="64"/>
      </right>
      <top/>
      <bottom style="thin">
        <color indexed="64"/>
      </bottom>
      <diagonal/>
    </border>
    <border>
      <left/>
      <right style="double">
        <color indexed="64"/>
      </right>
      <top style="thin">
        <color indexed="64"/>
      </top>
      <bottom style="medium">
        <color indexed="64"/>
      </bottom>
      <diagonal/>
    </border>
    <border>
      <left style="thick">
        <color indexed="64"/>
      </left>
      <right/>
      <top style="thin">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medium">
        <color indexed="64"/>
      </top>
      <bottom/>
      <diagonal/>
    </border>
    <border>
      <left style="thick">
        <color indexed="64"/>
      </left>
      <right/>
      <top/>
      <bottom style="thin">
        <color indexed="64"/>
      </bottom>
      <diagonal/>
    </border>
    <border>
      <left/>
      <right style="double">
        <color indexed="64"/>
      </right>
      <top style="medium">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style="thin">
        <color indexed="64"/>
      </bottom>
      <diagonal/>
    </border>
    <border>
      <left style="double">
        <color indexed="64"/>
      </left>
      <right style="medium">
        <color indexed="64"/>
      </right>
      <top style="medium">
        <color indexed="64"/>
      </top>
      <bottom/>
      <diagonal/>
    </border>
  </borders>
  <cellStyleXfs count="3">
    <xf numFmtId="0" fontId="0" fillId="0" borderId="0"/>
    <xf numFmtId="0" fontId="7" fillId="0" borderId="0"/>
    <xf numFmtId="9" fontId="9" fillId="0" borderId="0" applyFont="0" applyFill="0" applyBorder="0" applyAlignment="0" applyProtection="0"/>
  </cellStyleXfs>
  <cellXfs count="960">
    <xf numFmtId="0" fontId="0" fillId="0" borderId="0" xfId="0"/>
    <xf numFmtId="0" fontId="0" fillId="0" borderId="0" xfId="0" applyAlignment="1">
      <alignment textRotation="180"/>
    </xf>
    <xf numFmtId="0" fontId="0" fillId="0" borderId="0" xfId="0" applyBorder="1" applyAlignment="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Fill="1" applyBorder="1" applyAlignment="1">
      <alignment vertical="center"/>
    </xf>
    <xf numFmtId="0" fontId="0" fillId="0" borderId="0" xfId="0"/>
    <xf numFmtId="0" fontId="1" fillId="0" borderId="0" xfId="0" applyFont="1" applyFill="1" applyBorder="1" applyAlignment="1">
      <alignment vertical="center"/>
    </xf>
    <xf numFmtId="0" fontId="0" fillId="0" borderId="0" xfId="0" applyFill="1" applyBorder="1" applyAlignment="1"/>
    <xf numFmtId="0" fontId="0" fillId="0" borderId="0" xfId="0" applyBorder="1"/>
    <xf numFmtId="0" fontId="0" fillId="0" borderId="0" xfId="0" applyBorder="1" applyAlignment="1">
      <alignment vertical="center" wrapText="1"/>
    </xf>
    <xf numFmtId="0" fontId="1" fillId="0" borderId="0" xfId="0" applyFont="1" applyBorder="1" applyAlignment="1">
      <alignment vertical="center"/>
    </xf>
    <xf numFmtId="0" fontId="0" fillId="0" borderId="0" xfId="0"/>
    <xf numFmtId="0" fontId="0" fillId="0" borderId="0" xfId="0" applyFill="1" applyBorder="1" applyAlignment="1" applyProtection="1">
      <protection locked="0"/>
    </xf>
    <xf numFmtId="0" fontId="0" fillId="0" borderId="0" xfId="0" applyFill="1" applyBorder="1" applyAlignment="1">
      <alignment horizontal="center"/>
    </xf>
    <xf numFmtId="0" fontId="1" fillId="0" borderId="0" xfId="0" applyFont="1" applyBorder="1" applyAlignment="1">
      <alignment horizontal="center" vertical="center"/>
    </xf>
    <xf numFmtId="0" fontId="0" fillId="0" borderId="0" xfId="0" applyBorder="1" applyAlignment="1">
      <alignment horizontal="center" vertical="top"/>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49" fontId="0" fillId="0" borderId="0" xfId="0" applyNumberFormat="1" applyBorder="1" applyAlignment="1">
      <alignment horizontal="center" vertical="center"/>
    </xf>
    <xf numFmtId="0" fontId="2" fillId="0" borderId="0" xfId="0" applyFont="1" applyFill="1" applyBorder="1" applyAlignment="1" applyProtection="1">
      <alignment vertical="center" textRotation="180"/>
      <protection locked="0"/>
    </xf>
    <xf numFmtId="0" fontId="0" fillId="0" borderId="0" xfId="0" applyFont="1"/>
    <xf numFmtId="0" fontId="0" fillId="0" borderId="0" xfId="0" applyBorder="1" applyAlignment="1">
      <alignment horizontal="center" vertical="center" textRotation="180"/>
    </xf>
    <xf numFmtId="49" fontId="0" fillId="3" borderId="33" xfId="0" applyNumberFormat="1"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49" fontId="0" fillId="3" borderId="30" xfId="0" applyNumberFormat="1" applyFill="1" applyBorder="1" applyAlignment="1" applyProtection="1">
      <alignment horizontal="center" vertical="center"/>
      <protection locked="0"/>
    </xf>
    <xf numFmtId="49" fontId="0" fillId="3" borderId="6" xfId="0" applyNumberFormat="1" applyFill="1" applyBorder="1" applyAlignment="1" applyProtection="1">
      <alignment horizontal="center" vertical="center"/>
      <protection locked="0"/>
    </xf>
    <xf numFmtId="49" fontId="0" fillId="3" borderId="10" xfId="0" applyNumberFormat="1" applyFill="1" applyBorder="1" applyAlignment="1" applyProtection="1">
      <alignment horizontal="center" vertical="center"/>
      <protection locked="0"/>
    </xf>
    <xf numFmtId="49" fontId="0" fillId="3" borderId="15" xfId="0" applyNumberFormat="1" applyFill="1" applyBorder="1" applyAlignment="1" applyProtection="1">
      <alignment horizontal="center" vertical="center"/>
      <protection locked="0"/>
    </xf>
    <xf numFmtId="0" fontId="13" fillId="0" borderId="0" xfId="0" applyFont="1" applyBorder="1" applyAlignment="1">
      <alignment horizontal="center" vertical="center"/>
    </xf>
    <xf numFmtId="1" fontId="13" fillId="0" borderId="19" xfId="0" applyNumberFormat="1" applyFont="1" applyBorder="1" applyAlignment="1">
      <alignment horizontal="center" vertical="center"/>
    </xf>
    <xf numFmtId="1" fontId="13" fillId="0" borderId="20" xfId="0" applyNumberFormat="1" applyFont="1" applyBorder="1" applyAlignment="1">
      <alignment horizontal="center" vertical="center"/>
    </xf>
    <xf numFmtId="1" fontId="13" fillId="0" borderId="59" xfId="0" applyNumberFormat="1" applyFont="1" applyBorder="1" applyAlignment="1">
      <alignment horizontal="center" vertical="center"/>
    </xf>
    <xf numFmtId="1" fontId="13" fillId="0" borderId="55" xfId="0" applyNumberFormat="1" applyFont="1" applyBorder="1" applyAlignment="1">
      <alignment horizontal="center" vertical="center"/>
    </xf>
    <xf numFmtId="1" fontId="13" fillId="3" borderId="62" xfId="0" applyNumberFormat="1" applyFont="1" applyFill="1" applyBorder="1" applyAlignment="1" applyProtection="1">
      <alignment horizontal="center" vertical="center"/>
      <protection locked="0"/>
    </xf>
    <xf numFmtId="0" fontId="0" fillId="5" borderId="36" xfId="0" applyFill="1" applyBorder="1" applyAlignment="1">
      <alignment horizontal="center" vertical="center"/>
    </xf>
    <xf numFmtId="0" fontId="0" fillId="5" borderId="39" xfId="0" applyFill="1" applyBorder="1" applyAlignment="1">
      <alignment horizontal="center" vertical="center"/>
    </xf>
    <xf numFmtId="0" fontId="0" fillId="5" borderId="34" xfId="0" applyFill="1" applyBorder="1" applyAlignment="1">
      <alignment horizontal="center" vertical="center"/>
    </xf>
    <xf numFmtId="0" fontId="0" fillId="5" borderId="33" xfId="0" applyFill="1" applyBorder="1" applyAlignment="1">
      <alignment horizontal="center" vertical="center"/>
    </xf>
    <xf numFmtId="0" fontId="0" fillId="5" borderId="38" xfId="0" applyFill="1" applyBorder="1" applyAlignment="1">
      <alignment horizontal="center" vertical="center"/>
    </xf>
    <xf numFmtId="0" fontId="0" fillId="4" borderId="0" xfId="0" applyFill="1"/>
    <xf numFmtId="0" fontId="3" fillId="0" borderId="1" xfId="0" applyFont="1" applyBorder="1"/>
    <xf numFmtId="0" fontId="3" fillId="0" borderId="1" xfId="0" applyFont="1" applyFill="1" applyBorder="1"/>
    <xf numFmtId="0" fontId="3" fillId="6" borderId="1" xfId="0" applyFont="1" applyFill="1" applyBorder="1"/>
    <xf numFmtId="0" fontId="6" fillId="0" borderId="0" xfId="0" applyFont="1"/>
    <xf numFmtId="0" fontId="2" fillId="0" borderId="1" xfId="0" applyFont="1" applyFill="1" applyBorder="1" applyAlignment="1">
      <alignment horizontal="center" vertical="center"/>
    </xf>
    <xf numFmtId="0" fontId="0" fillId="0" borderId="0" xfId="0" applyFont="1" applyAlignment="1">
      <alignment vertical="center"/>
    </xf>
    <xf numFmtId="0" fontId="0" fillId="0" borderId="0" xfId="0" applyFill="1"/>
    <xf numFmtId="0" fontId="0" fillId="4" borderId="0" xfId="0" applyFill="1" applyBorder="1" applyAlignment="1">
      <alignment vertical="center" wrapText="1"/>
    </xf>
    <xf numFmtId="0" fontId="2" fillId="0" borderId="0" xfId="0" applyFont="1"/>
    <xf numFmtId="0" fontId="2" fillId="0" borderId="0" xfId="0" applyFont="1" applyAlignment="1">
      <alignment horizontal="center"/>
    </xf>
    <xf numFmtId="49" fontId="0" fillId="3" borderId="5" xfId="0" applyNumberFormat="1" applyFont="1" applyFill="1" applyBorder="1" applyAlignment="1" applyProtection="1">
      <alignment horizontal="center" vertical="center"/>
      <protection locked="0"/>
    </xf>
    <xf numFmtId="49" fontId="0" fillId="3" borderId="33" xfId="0" applyNumberFormat="1" applyFont="1" applyFill="1" applyBorder="1" applyAlignment="1" applyProtection="1">
      <alignment horizontal="center" vertical="center"/>
      <protection locked="0"/>
    </xf>
    <xf numFmtId="49" fontId="0" fillId="3" borderId="30" xfId="0" applyNumberFormat="1" applyFont="1" applyFill="1" applyBorder="1" applyAlignment="1" applyProtection="1">
      <alignment horizontal="center" vertical="center"/>
      <protection locked="0"/>
    </xf>
    <xf numFmtId="1" fontId="0" fillId="0" borderId="0" xfId="0" applyNumberFormat="1" applyFill="1" applyBorder="1" applyAlignment="1">
      <alignment horizontal="center" vertical="center"/>
    </xf>
    <xf numFmtId="0" fontId="0" fillId="0" borderId="0" xfId="0" applyFont="1" applyFill="1" applyBorder="1" applyAlignment="1">
      <alignment vertical="center"/>
    </xf>
    <xf numFmtId="0" fontId="0" fillId="0" borderId="0" xfId="0" applyFill="1" applyBorder="1"/>
    <xf numFmtId="0" fontId="2" fillId="0" borderId="0" xfId="0" applyFont="1" applyFill="1" applyBorder="1" applyAlignment="1" applyProtection="1">
      <alignment vertical="center"/>
      <protection locked="0"/>
    </xf>
    <xf numFmtId="0" fontId="3" fillId="7" borderId="5" xfId="0" applyFont="1" applyFill="1" applyBorder="1" applyAlignment="1">
      <alignment horizontal="center" vertical="center"/>
    </xf>
    <xf numFmtId="0" fontId="0" fillId="0" borderId="0" xfId="0" applyBorder="1" applyAlignment="1">
      <alignment horizontal="center" vertical="center" textRotation="180"/>
    </xf>
    <xf numFmtId="0" fontId="0" fillId="0" borderId="0" xfId="0" applyBorder="1" applyAlignment="1">
      <alignment horizontal="center" vertical="center"/>
    </xf>
    <xf numFmtId="165" fontId="13" fillId="7" borderId="5"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167" fontId="3" fillId="0" borderId="59" xfId="0" applyNumberFormat="1" applyFont="1" applyFill="1" applyBorder="1" applyAlignment="1">
      <alignment horizontal="center" vertical="center"/>
    </xf>
    <xf numFmtId="167" fontId="3" fillId="0" borderId="60" xfId="0" applyNumberFormat="1" applyFont="1" applyFill="1" applyBorder="1" applyAlignment="1">
      <alignment horizontal="center" vertical="center"/>
    </xf>
    <xf numFmtId="167" fontId="3" fillId="0" borderId="25" xfId="0" applyNumberFormat="1" applyFont="1" applyFill="1" applyBorder="1" applyAlignment="1">
      <alignment horizontal="center" vertical="center"/>
    </xf>
    <xf numFmtId="167" fontId="3" fillId="0" borderId="19" xfId="0" applyNumberFormat="1" applyFont="1" applyFill="1" applyBorder="1" applyAlignment="1">
      <alignment horizontal="center" vertical="center"/>
    </xf>
    <xf numFmtId="0" fontId="0" fillId="0" borderId="0" xfId="0" applyAlignment="1">
      <alignment vertical="center"/>
    </xf>
    <xf numFmtId="167" fontId="3" fillId="2" borderId="60" xfId="0" applyNumberFormat="1" applyFont="1" applyFill="1" applyBorder="1" applyAlignment="1">
      <alignment horizontal="center" vertical="center"/>
    </xf>
    <xf numFmtId="167" fontId="3" fillId="2" borderId="25" xfId="0" applyNumberFormat="1" applyFont="1" applyFill="1" applyBorder="1" applyAlignment="1">
      <alignment horizontal="center" vertical="center"/>
    </xf>
    <xf numFmtId="167" fontId="3" fillId="2" borderId="19" xfId="0" applyNumberFormat="1" applyFont="1" applyFill="1" applyBorder="1" applyAlignment="1">
      <alignment horizontal="center" vertical="center"/>
    </xf>
    <xf numFmtId="167" fontId="3" fillId="2" borderId="59" xfId="0" applyNumberFormat="1" applyFont="1" applyFill="1" applyBorder="1" applyAlignment="1">
      <alignment horizontal="center" vertical="center"/>
    </xf>
    <xf numFmtId="167" fontId="3" fillId="2" borderId="61" xfId="0" applyNumberFormat="1" applyFont="1" applyFill="1" applyBorder="1" applyAlignment="1">
      <alignment horizontal="center" vertical="center"/>
    </xf>
    <xf numFmtId="167" fontId="3" fillId="2" borderId="28" xfId="0" applyNumberFormat="1" applyFont="1" applyFill="1" applyBorder="1" applyAlignment="1">
      <alignment horizontal="center" vertical="center"/>
    </xf>
    <xf numFmtId="167" fontId="3" fillId="2" borderId="24" xfId="0" applyNumberFormat="1" applyFont="1" applyFill="1" applyBorder="1" applyAlignment="1">
      <alignment horizontal="center" vertical="center"/>
    </xf>
    <xf numFmtId="167" fontId="3" fillId="2" borderId="22" xfId="0" applyNumberFormat="1" applyFont="1" applyFill="1" applyBorder="1" applyAlignment="1">
      <alignment horizontal="center" vertical="center"/>
    </xf>
    <xf numFmtId="0" fontId="6" fillId="3" borderId="71" xfId="0" applyFont="1" applyFill="1" applyBorder="1" applyAlignment="1" applyProtection="1">
      <alignment horizontal="center" vertical="center" wrapText="1"/>
      <protection locked="0"/>
    </xf>
    <xf numFmtId="165" fontId="3" fillId="7" borderId="5" xfId="0" applyNumberFormat="1" applyFont="1" applyFill="1" applyBorder="1" applyAlignment="1">
      <alignment horizontal="center" vertical="center"/>
    </xf>
    <xf numFmtId="0" fontId="20" fillId="0" borderId="0" xfId="0" applyFont="1"/>
    <xf numFmtId="0" fontId="19" fillId="0" borderId="0" xfId="0" applyFont="1"/>
    <xf numFmtId="0" fontId="18" fillId="0" borderId="0" xfId="0" applyFont="1"/>
    <xf numFmtId="0" fontId="21" fillId="0" borderId="0" xfId="0" applyFont="1"/>
    <xf numFmtId="0" fontId="2" fillId="0" borderId="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6" fillId="3" borderId="73" xfId="0" applyFont="1" applyFill="1" applyBorder="1" applyAlignment="1" applyProtection="1">
      <alignment horizontal="center" vertical="center" wrapText="1"/>
      <protection locked="0"/>
    </xf>
    <xf numFmtId="49" fontId="0" fillId="3" borderId="16" xfId="0" applyNumberFormat="1" applyFill="1" applyBorder="1" applyAlignment="1" applyProtection="1">
      <alignment horizontal="center" vertical="center"/>
      <protection locked="0"/>
    </xf>
    <xf numFmtId="0" fontId="6" fillId="3" borderId="74" xfId="0" applyFont="1" applyFill="1" applyBorder="1" applyAlignment="1" applyProtection="1">
      <alignment horizontal="center" vertical="center" wrapText="1"/>
      <protection locked="0"/>
    </xf>
    <xf numFmtId="49" fontId="0" fillId="3" borderId="17" xfId="0" applyNumberFormat="1" applyFill="1" applyBorder="1" applyAlignment="1" applyProtection="1">
      <alignment horizontal="center" vertical="center"/>
      <protection locked="0"/>
    </xf>
    <xf numFmtId="1" fontId="13" fillId="3" borderId="58" xfId="0" applyNumberFormat="1" applyFont="1" applyFill="1" applyBorder="1" applyAlignment="1" applyProtection="1">
      <alignment horizontal="center" vertical="center"/>
      <protection locked="0"/>
    </xf>
    <xf numFmtId="1" fontId="13" fillId="3" borderId="52" xfId="0" applyNumberFormat="1" applyFont="1" applyFill="1" applyBorder="1" applyAlignment="1" applyProtection="1">
      <alignment horizontal="center" vertical="center"/>
      <protection locked="0"/>
    </xf>
    <xf numFmtId="0" fontId="2" fillId="7" borderId="16" xfId="0" applyFont="1" applyFill="1" applyBorder="1" applyAlignment="1">
      <alignment vertical="center"/>
    </xf>
    <xf numFmtId="49" fontId="0" fillId="3" borderId="6"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textRotation="180"/>
    </xf>
    <xf numFmtId="0" fontId="2" fillId="0" borderId="35" xfId="0" applyFont="1" applyBorder="1" applyAlignment="1">
      <alignment vertical="center"/>
    </xf>
    <xf numFmtId="0" fontId="5" fillId="3" borderId="81" xfId="0" applyFont="1" applyFill="1" applyBorder="1" applyAlignment="1" applyProtection="1">
      <alignment horizontal="center" vertical="center"/>
      <protection locked="0"/>
    </xf>
    <xf numFmtId="0" fontId="0" fillId="0" borderId="67" xfId="0" applyBorder="1"/>
    <xf numFmtId="0" fontId="26" fillId="3" borderId="59" xfId="0" applyFont="1" applyFill="1" applyBorder="1" applyAlignment="1" applyProtection="1">
      <alignment horizontal="left" vertical="center" wrapText="1"/>
      <protection locked="0"/>
    </xf>
    <xf numFmtId="0" fontId="26" fillId="3" borderId="60" xfId="0" applyFont="1" applyFill="1" applyBorder="1" applyAlignment="1" applyProtection="1">
      <alignment horizontal="left" vertical="center" wrapText="1"/>
      <protection locked="0"/>
    </xf>
    <xf numFmtId="0" fontId="26" fillId="3" borderId="25" xfId="0" applyFont="1" applyFill="1" applyBorder="1" applyAlignment="1" applyProtection="1">
      <alignment horizontal="left" vertical="center" wrapText="1"/>
      <protection locked="0"/>
    </xf>
    <xf numFmtId="0" fontId="19" fillId="3" borderId="81" xfId="0" applyFont="1" applyFill="1" applyBorder="1" applyAlignment="1" applyProtection="1">
      <alignment horizontal="center" vertical="center" wrapText="1"/>
      <protection locked="0"/>
    </xf>
    <xf numFmtId="0" fontId="0" fillId="2" borderId="0" xfId="0" applyFill="1" applyAlignment="1">
      <alignment textRotation="180"/>
    </xf>
    <xf numFmtId="167" fontId="3" fillId="0" borderId="61" xfId="0" applyNumberFormat="1" applyFont="1" applyFill="1" applyBorder="1" applyAlignment="1">
      <alignment horizontal="center" vertical="center"/>
    </xf>
    <xf numFmtId="165" fontId="13" fillId="7" borderId="15" xfId="0" applyNumberFormat="1" applyFont="1" applyFill="1" applyBorder="1" applyAlignment="1">
      <alignment horizontal="center" vertical="center"/>
    </xf>
    <xf numFmtId="0" fontId="0" fillId="0" borderId="0" xfId="0" applyBorder="1" applyAlignment="1">
      <alignment vertical="top"/>
    </xf>
    <xf numFmtId="0" fontId="1" fillId="0" borderId="67" xfId="0" applyFont="1" applyBorder="1" applyAlignment="1">
      <alignment vertical="center"/>
    </xf>
    <xf numFmtId="0" fontId="1" fillId="0" borderId="23" xfId="0" applyFont="1" applyBorder="1" applyAlignment="1">
      <alignment vertical="center"/>
    </xf>
    <xf numFmtId="0" fontId="1" fillId="0" borderId="0" xfId="0" applyFont="1" applyBorder="1" applyAlignment="1">
      <alignment horizontal="center" vertical="center"/>
    </xf>
    <xf numFmtId="49" fontId="13" fillId="0" borderId="33"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89" xfId="0" applyNumberFormat="1" applyFont="1" applyFill="1" applyBorder="1" applyAlignment="1">
      <alignment horizontal="center" vertical="center" wrapText="1"/>
    </xf>
    <xf numFmtId="49" fontId="13" fillId="0" borderId="89"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30" xfId="0" applyNumberFormat="1" applyFont="1" applyFill="1" applyBorder="1" applyAlignment="1">
      <alignment horizontal="center" vertical="center"/>
    </xf>
    <xf numFmtId="0" fontId="13" fillId="0" borderId="34"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90"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27" fillId="0" borderId="61"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38" xfId="0" applyFont="1" applyBorder="1" applyAlignment="1">
      <alignment horizontal="center" vertical="center"/>
    </xf>
    <xf numFmtId="166" fontId="13" fillId="3" borderId="37" xfId="0" applyNumberFormat="1" applyFont="1" applyFill="1" applyBorder="1" applyAlignment="1" applyProtection="1">
      <alignment horizontal="center" vertical="center"/>
      <protection locked="0"/>
    </xf>
    <xf numFmtId="1" fontId="13" fillId="3" borderId="36" xfId="0" applyNumberFormat="1" applyFont="1" applyFill="1" applyBorder="1" applyAlignment="1" applyProtection="1">
      <alignment horizontal="center" vertical="center"/>
      <protection locked="0"/>
    </xf>
    <xf numFmtId="1" fontId="13" fillId="3" borderId="17" xfId="0" applyNumberFormat="1" applyFont="1" applyFill="1" applyBorder="1" applyAlignment="1" applyProtection="1">
      <alignment horizontal="center" vertical="center"/>
      <protection locked="0"/>
    </xf>
    <xf numFmtId="1" fontId="13" fillId="3" borderId="89" xfId="0" applyNumberFormat="1" applyFont="1" applyFill="1" applyBorder="1" applyAlignment="1" applyProtection="1">
      <alignment horizontal="center" vertical="center"/>
      <protection locked="0"/>
    </xf>
    <xf numFmtId="1" fontId="13" fillId="3" borderId="15" xfId="0" applyNumberFormat="1" applyFont="1" applyFill="1" applyBorder="1" applyAlignment="1" applyProtection="1">
      <alignment horizontal="center" vertical="center"/>
      <protection locked="0"/>
    </xf>
    <xf numFmtId="1" fontId="13" fillId="3" borderId="37" xfId="0" applyNumberFormat="1" applyFont="1" applyFill="1" applyBorder="1" applyAlignment="1" applyProtection="1">
      <alignment horizontal="center" vertical="center"/>
      <protection locked="0"/>
    </xf>
    <xf numFmtId="1" fontId="13" fillId="3" borderId="6" xfId="0" applyNumberFormat="1" applyFont="1" applyFill="1" applyBorder="1" applyAlignment="1" applyProtection="1">
      <alignment horizontal="center" vertical="center"/>
      <protection locked="0"/>
    </xf>
    <xf numFmtId="1" fontId="13" fillId="3" borderId="5" xfId="0" applyNumberFormat="1" applyFont="1" applyFill="1" applyBorder="1" applyAlignment="1" applyProtection="1">
      <alignment horizontal="center" vertical="center"/>
      <protection locked="0"/>
    </xf>
    <xf numFmtId="1" fontId="13" fillId="3" borderId="30" xfId="0" applyNumberFormat="1" applyFont="1" applyFill="1" applyBorder="1" applyAlignment="1" applyProtection="1">
      <alignment horizontal="center" vertical="center"/>
      <protection locked="0"/>
    </xf>
    <xf numFmtId="0" fontId="13" fillId="0" borderId="19" xfId="0" applyFont="1" applyBorder="1" applyAlignment="1">
      <alignment horizontal="center" vertical="center"/>
    </xf>
    <xf numFmtId="1" fontId="13" fillId="3" borderId="10" xfId="0" applyNumberFormat="1" applyFont="1" applyFill="1" applyBorder="1" applyAlignment="1" applyProtection="1">
      <alignment horizontal="center" vertical="center"/>
      <protection locked="0"/>
    </xf>
    <xf numFmtId="166" fontId="13" fillId="3" borderId="29" xfId="0" applyNumberFormat="1" applyFont="1" applyFill="1" applyBorder="1" applyAlignment="1" applyProtection="1">
      <alignment horizontal="center" vertical="center"/>
      <protection locked="0"/>
    </xf>
    <xf numFmtId="1" fontId="13" fillId="3" borderId="39" xfId="0" applyNumberFormat="1" applyFont="1" applyFill="1" applyBorder="1" applyAlignment="1" applyProtection="1">
      <alignment horizontal="center" vertical="center"/>
      <protection locked="0"/>
    </xf>
    <xf numFmtId="1" fontId="13" fillId="3" borderId="4" xfId="0" applyNumberFormat="1" applyFont="1" applyFill="1" applyBorder="1" applyAlignment="1" applyProtection="1">
      <alignment horizontal="center" vertical="center"/>
      <protection locked="0"/>
    </xf>
    <xf numFmtId="1" fontId="13" fillId="3" borderId="91" xfId="0" applyNumberFormat="1" applyFont="1" applyFill="1" applyBorder="1" applyAlignment="1" applyProtection="1">
      <alignment horizontal="center" vertical="center"/>
      <protection locked="0"/>
    </xf>
    <xf numFmtId="1" fontId="13" fillId="3" borderId="1" xfId="0" applyNumberFormat="1" applyFont="1" applyFill="1" applyBorder="1" applyAlignment="1" applyProtection="1">
      <alignment horizontal="center" vertical="center"/>
      <protection locked="0"/>
    </xf>
    <xf numFmtId="1" fontId="13" fillId="3" borderId="29" xfId="0" applyNumberFormat="1" applyFont="1" applyFill="1" applyBorder="1" applyAlignment="1" applyProtection="1">
      <alignment horizontal="center" vertical="center"/>
      <protection locked="0"/>
    </xf>
    <xf numFmtId="1" fontId="13" fillId="0" borderId="60" xfId="0" applyNumberFormat="1" applyFont="1" applyBorder="1" applyAlignment="1">
      <alignment horizontal="center" vertical="center"/>
    </xf>
    <xf numFmtId="1" fontId="13" fillId="3" borderId="2" xfId="0" applyNumberFormat="1" applyFont="1" applyFill="1" applyBorder="1" applyAlignment="1" applyProtection="1">
      <alignment horizontal="center" vertical="center"/>
      <protection locked="0"/>
    </xf>
    <xf numFmtId="166" fontId="13" fillId="3" borderId="31" xfId="0" applyNumberFormat="1" applyFont="1" applyFill="1" applyBorder="1" applyAlignment="1" applyProtection="1">
      <alignment horizontal="center" vertical="center"/>
      <protection locked="0"/>
    </xf>
    <xf numFmtId="1" fontId="13" fillId="3" borderId="34" xfId="0" applyNumberFormat="1" applyFont="1" applyFill="1" applyBorder="1" applyAlignment="1" applyProtection="1">
      <alignment horizontal="center" vertical="center"/>
      <protection locked="0"/>
    </xf>
    <xf numFmtId="1" fontId="13" fillId="3" borderId="14" xfId="0" applyNumberFormat="1" applyFont="1" applyFill="1" applyBorder="1" applyAlignment="1" applyProtection="1">
      <alignment horizontal="center" vertical="center"/>
      <protection locked="0"/>
    </xf>
    <xf numFmtId="1" fontId="13" fillId="3" borderId="90" xfId="0" applyNumberFormat="1" applyFont="1" applyFill="1" applyBorder="1" applyAlignment="1" applyProtection="1">
      <alignment horizontal="center" vertical="center"/>
      <protection locked="0"/>
    </xf>
    <xf numFmtId="1" fontId="13" fillId="3" borderId="12" xfId="0" applyNumberFormat="1" applyFont="1" applyFill="1" applyBorder="1" applyAlignment="1" applyProtection="1">
      <alignment horizontal="center" vertical="center"/>
      <protection locked="0"/>
    </xf>
    <xf numFmtId="1" fontId="13" fillId="3" borderId="31" xfId="0" applyNumberFormat="1" applyFont="1" applyFill="1" applyBorder="1" applyAlignment="1" applyProtection="1">
      <alignment horizontal="center" vertical="center"/>
      <protection locked="0"/>
    </xf>
    <xf numFmtId="1" fontId="13" fillId="0" borderId="61" xfId="0" applyNumberFormat="1" applyFont="1" applyBorder="1" applyAlignment="1">
      <alignment horizontal="center" vertical="center"/>
    </xf>
    <xf numFmtId="0" fontId="13" fillId="0" borderId="25" xfId="0" applyFont="1" applyBorder="1" applyAlignment="1">
      <alignment horizontal="center" vertical="center"/>
    </xf>
    <xf numFmtId="1" fontId="13" fillId="3" borderId="13" xfId="0" applyNumberFormat="1" applyFont="1" applyFill="1" applyBorder="1" applyAlignment="1" applyProtection="1">
      <alignment horizontal="center" vertical="center"/>
      <protection locked="0"/>
    </xf>
    <xf numFmtId="166" fontId="13" fillId="3" borderId="16" xfId="0" applyNumberFormat="1" applyFont="1" applyFill="1" applyBorder="1" applyAlignment="1" applyProtection="1">
      <alignment horizontal="center" vertical="center"/>
      <protection locked="0"/>
    </xf>
    <xf numFmtId="1" fontId="13" fillId="3" borderId="33" xfId="0" applyNumberFormat="1" applyFont="1" applyFill="1" applyBorder="1" applyAlignment="1" applyProtection="1">
      <alignment horizontal="center" vertical="center"/>
      <protection locked="0"/>
    </xf>
    <xf numFmtId="1" fontId="13" fillId="3" borderId="92" xfId="0" applyNumberFormat="1"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protection locked="0"/>
    </xf>
    <xf numFmtId="166" fontId="13" fillId="3" borderId="13" xfId="0" applyNumberFormat="1" applyFont="1" applyFill="1" applyBorder="1" applyAlignment="1" applyProtection="1">
      <alignment horizontal="center" vertical="center"/>
      <protection locked="0"/>
    </xf>
    <xf numFmtId="166" fontId="13" fillId="3" borderId="10" xfId="0" applyNumberFormat="1" applyFont="1" applyFill="1" applyBorder="1" applyAlignment="1" applyProtection="1">
      <alignment horizontal="center" vertical="center"/>
      <protection locked="0"/>
    </xf>
    <xf numFmtId="166" fontId="13" fillId="3" borderId="8" xfId="0" applyNumberFormat="1" applyFont="1" applyFill="1" applyBorder="1" applyAlignment="1" applyProtection="1">
      <alignment horizontal="center" vertical="center"/>
      <protection locked="0"/>
    </xf>
    <xf numFmtId="1" fontId="13" fillId="0" borderId="25" xfId="0" applyNumberFormat="1" applyFont="1" applyBorder="1" applyAlignment="1">
      <alignment horizontal="center" vertical="center"/>
    </xf>
    <xf numFmtId="1" fontId="13" fillId="3" borderId="41" xfId="0" applyNumberFormat="1" applyFont="1" applyFill="1" applyBorder="1" applyAlignment="1" applyProtection="1">
      <alignment horizontal="center" vertical="center"/>
      <protection locked="0"/>
    </xf>
    <xf numFmtId="1" fontId="13" fillId="3" borderId="42" xfId="0" applyNumberFormat="1" applyFont="1" applyFill="1" applyBorder="1" applyAlignment="1" applyProtection="1">
      <alignment horizontal="center" vertical="center"/>
      <protection locked="0"/>
    </xf>
    <xf numFmtId="1" fontId="13" fillId="3" borderId="93" xfId="0" applyNumberFormat="1" applyFont="1" applyFill="1" applyBorder="1" applyAlignment="1" applyProtection="1">
      <alignment horizontal="center" vertical="center"/>
      <protection locked="0"/>
    </xf>
    <xf numFmtId="1" fontId="13" fillId="3" borderId="50" xfId="0" applyNumberFormat="1" applyFont="1" applyFill="1" applyBorder="1" applyAlignment="1" applyProtection="1">
      <alignment horizontal="center" vertical="center"/>
      <protection locked="0"/>
    </xf>
    <xf numFmtId="1" fontId="27" fillId="0" borderId="25"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3" borderId="58"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3" fillId="3" borderId="62"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xf>
    <xf numFmtId="49" fontId="13" fillId="0" borderId="16" xfId="0" applyNumberFormat="1" applyFont="1" applyFill="1" applyBorder="1" applyAlignment="1">
      <alignment horizontal="center" vertical="center" wrapText="1"/>
    </xf>
    <xf numFmtId="49" fontId="13" fillId="0" borderId="94" xfId="0" applyNumberFormat="1" applyFont="1" applyFill="1" applyBorder="1" applyAlignment="1">
      <alignment horizontal="center" vertical="center" wrapText="1"/>
    </xf>
    <xf numFmtId="1" fontId="13" fillId="0" borderId="34" xfId="0" applyNumberFormat="1" applyFont="1" applyFill="1" applyBorder="1" applyAlignment="1" applyProtection="1">
      <alignment horizontal="center" vertical="center"/>
    </xf>
    <xf numFmtId="1" fontId="13" fillId="0" borderId="14" xfId="0" applyNumberFormat="1" applyFont="1" applyFill="1" applyBorder="1" applyAlignment="1" applyProtection="1">
      <alignment horizontal="center" vertical="center"/>
    </xf>
    <xf numFmtId="1" fontId="13" fillId="0" borderId="13" xfId="0" applyNumberFormat="1" applyFont="1" applyFill="1" applyBorder="1" applyAlignment="1" applyProtection="1">
      <alignment horizontal="center" vertical="center"/>
    </xf>
    <xf numFmtId="1" fontId="13" fillId="0" borderId="95" xfId="0" applyNumberFormat="1" applyFont="1" applyFill="1" applyBorder="1" applyAlignment="1" applyProtection="1">
      <alignment horizontal="center" vertical="center"/>
    </xf>
    <xf numFmtId="1" fontId="13" fillId="0" borderId="12" xfId="0" applyNumberFormat="1" applyFont="1" applyFill="1" applyBorder="1" applyAlignment="1" applyProtection="1">
      <alignment horizontal="center" vertical="center"/>
    </xf>
    <xf numFmtId="166" fontId="13" fillId="3" borderId="30" xfId="0" applyNumberFormat="1" applyFont="1" applyFill="1" applyBorder="1" applyAlignment="1" applyProtection="1">
      <alignment horizontal="center" vertical="center"/>
      <protection locked="0"/>
    </xf>
    <xf numFmtId="1" fontId="13" fillId="0" borderId="11" xfId="0" applyNumberFormat="1" applyFont="1" applyBorder="1" applyAlignment="1">
      <alignment horizontal="center" vertical="center"/>
    </xf>
    <xf numFmtId="1" fontId="13" fillId="0" borderId="23" xfId="0" applyNumberFormat="1" applyFont="1" applyBorder="1" applyAlignment="1">
      <alignment horizontal="center" vertical="center"/>
    </xf>
    <xf numFmtId="1" fontId="13" fillId="3" borderId="24"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60"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59"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34" xfId="0" applyFont="1" applyBorder="1" applyAlignment="1">
      <alignment horizontal="center" vertical="center"/>
    </xf>
    <xf numFmtId="1" fontId="27" fillId="0" borderId="23" xfId="0" applyNumberFormat="1" applyFont="1" applyBorder="1" applyAlignment="1">
      <alignment horizontal="center" vertical="center"/>
    </xf>
    <xf numFmtId="0" fontId="27" fillId="0" borderId="25" xfId="0" applyFont="1" applyFill="1" applyBorder="1" applyAlignment="1" applyProtection="1">
      <alignment horizontal="center" vertical="center"/>
    </xf>
    <xf numFmtId="0" fontId="13" fillId="0" borderId="60" xfId="0" applyFont="1" applyBorder="1" applyAlignment="1">
      <alignment horizontal="center" vertical="center"/>
    </xf>
    <xf numFmtId="0" fontId="13" fillId="0" borderId="59" xfId="0" applyFont="1" applyBorder="1" applyAlignment="1">
      <alignment horizontal="center" vertical="center"/>
    </xf>
    <xf numFmtId="167" fontId="3" fillId="2" borderId="55" xfId="0" applyNumberFormat="1" applyFont="1" applyFill="1" applyBorder="1" applyAlignment="1">
      <alignment horizontal="center" vertical="center"/>
    </xf>
    <xf numFmtId="167" fontId="3" fillId="2" borderId="63" xfId="0" applyNumberFormat="1" applyFont="1" applyFill="1" applyBorder="1" applyAlignment="1">
      <alignment horizontal="center" vertical="center"/>
    </xf>
    <xf numFmtId="167" fontId="3" fillId="2" borderId="20" xfId="0" applyNumberFormat="1" applyFont="1" applyFill="1" applyBorder="1" applyAlignment="1">
      <alignment horizontal="center" vertical="center"/>
    </xf>
    <xf numFmtId="1" fontId="13" fillId="3" borderId="45" xfId="0" applyNumberFormat="1" applyFont="1" applyFill="1" applyBorder="1" applyAlignment="1" applyProtection="1">
      <alignment horizontal="center" vertical="center"/>
      <protection locked="0"/>
    </xf>
    <xf numFmtId="1" fontId="13" fillId="3" borderId="16" xfId="0" applyNumberFormat="1" applyFont="1" applyFill="1" applyBorder="1" applyAlignment="1" applyProtection="1">
      <alignment horizontal="center" vertical="center"/>
      <protection locked="0"/>
    </xf>
    <xf numFmtId="165" fontId="13" fillId="0" borderId="0" xfId="0" applyNumberFormat="1" applyFont="1" applyBorder="1" applyAlignment="1">
      <alignment horizontal="center" vertical="center"/>
    </xf>
    <xf numFmtId="1" fontId="13" fillId="3" borderId="3" xfId="0" applyNumberFormat="1" applyFont="1" applyFill="1" applyBorder="1" applyAlignment="1" applyProtection="1">
      <alignment horizontal="center" vertical="center"/>
      <protection locked="0"/>
    </xf>
    <xf numFmtId="1" fontId="13" fillId="3" borderId="23" xfId="0" applyNumberFormat="1" applyFont="1" applyFill="1" applyBorder="1" applyAlignment="1" applyProtection="1">
      <alignment horizontal="center" vertical="center"/>
      <protection locked="0"/>
    </xf>
    <xf numFmtId="0" fontId="13" fillId="0" borderId="20" xfId="0" applyFont="1" applyBorder="1" applyAlignment="1">
      <alignment horizontal="center" vertical="center"/>
    </xf>
    <xf numFmtId="1" fontId="13" fillId="3" borderId="11" xfId="0" applyNumberFormat="1" applyFont="1" applyFill="1" applyBorder="1" applyAlignment="1" applyProtection="1">
      <alignment horizontal="center" vertical="center"/>
      <protection locked="0"/>
    </xf>
    <xf numFmtId="166" fontId="13" fillId="3" borderId="46" xfId="0" applyNumberFormat="1" applyFont="1" applyFill="1" applyBorder="1" applyAlignment="1" applyProtection="1">
      <alignment horizontal="center" vertical="center"/>
      <protection locked="0"/>
    </xf>
    <xf numFmtId="49" fontId="13" fillId="3" borderId="6" xfId="0" applyNumberFormat="1" applyFont="1" applyFill="1" applyBorder="1" applyAlignment="1" applyProtection="1">
      <alignment horizontal="center" vertical="center" wrapText="1"/>
      <protection locked="0"/>
    </xf>
    <xf numFmtId="49" fontId="13" fillId="3" borderId="5" xfId="0" applyNumberFormat="1" applyFont="1" applyFill="1" applyBorder="1" applyAlignment="1" applyProtection="1">
      <alignment horizontal="center" vertical="center"/>
      <protection locked="0"/>
    </xf>
    <xf numFmtId="49" fontId="13" fillId="3" borderId="10" xfId="0" applyNumberFormat="1" applyFont="1" applyFill="1" applyBorder="1" applyAlignment="1" applyProtection="1">
      <alignment horizontal="center" vertical="center"/>
      <protection locked="0"/>
    </xf>
    <xf numFmtId="1" fontId="13" fillId="3" borderId="9" xfId="0" applyNumberFormat="1" applyFont="1" applyFill="1" applyBorder="1" applyAlignment="1" applyProtection="1">
      <alignment horizontal="center" vertical="center"/>
      <protection locked="0"/>
    </xf>
    <xf numFmtId="1" fontId="13" fillId="3" borderId="26" xfId="0" applyNumberFormat="1" applyFont="1" applyFill="1" applyBorder="1" applyAlignment="1" applyProtection="1">
      <alignment horizontal="center" vertical="center"/>
      <protection locked="0"/>
    </xf>
    <xf numFmtId="1" fontId="13" fillId="3" borderId="8" xfId="0" applyNumberFormat="1" applyFont="1" applyFill="1" applyBorder="1" applyAlignment="1" applyProtection="1">
      <alignment horizontal="center" vertical="center"/>
      <protection locked="0"/>
    </xf>
    <xf numFmtId="49" fontId="13" fillId="3" borderId="6" xfId="0" applyNumberFormat="1" applyFont="1" applyFill="1" applyBorder="1" applyAlignment="1" applyProtection="1">
      <alignment horizontal="center" vertical="center"/>
      <protection locked="0"/>
    </xf>
    <xf numFmtId="0" fontId="27" fillId="0" borderId="25" xfId="0" applyFont="1" applyFill="1" applyBorder="1" applyAlignment="1">
      <alignment horizontal="center" vertical="center" wrapText="1"/>
    </xf>
    <xf numFmtId="165" fontId="3" fillId="7" borderId="15" xfId="0" applyNumberFormat="1" applyFont="1" applyFill="1" applyBorder="1" applyAlignment="1">
      <alignment horizontal="center" vertical="center"/>
    </xf>
    <xf numFmtId="0" fontId="0" fillId="0" borderId="56" xfId="0" applyBorder="1" applyAlignment="1" applyProtection="1">
      <alignment vertical="center" wrapText="1"/>
    </xf>
    <xf numFmtId="0" fontId="0" fillId="0" borderId="51" xfId="0" applyBorder="1" applyAlignment="1" applyProtection="1">
      <alignment vertical="center" wrapText="1"/>
    </xf>
    <xf numFmtId="0" fontId="0" fillId="0" borderId="57" xfId="0" applyBorder="1" applyAlignment="1" applyProtection="1">
      <alignment vertical="center" wrapText="1"/>
    </xf>
    <xf numFmtId="0" fontId="19" fillId="3" borderId="1" xfId="0" applyFont="1" applyFill="1" applyBorder="1" applyAlignment="1" applyProtection="1">
      <alignment horizontal="center" vertical="center" wrapText="1"/>
      <protection locked="0"/>
    </xf>
    <xf numFmtId="0" fontId="0" fillId="0" borderId="35" xfId="0" applyFill="1" applyBorder="1" applyAlignment="1" applyProtection="1">
      <alignment vertical="center" wrapText="1"/>
    </xf>
    <xf numFmtId="0" fontId="0" fillId="0" borderId="48" xfId="0" applyFill="1" applyBorder="1" applyAlignment="1" applyProtection="1">
      <alignment vertical="center" wrapText="1"/>
    </xf>
    <xf numFmtId="0" fontId="0" fillId="0" borderId="67" xfId="0" applyFill="1" applyBorder="1" applyAlignment="1" applyProtection="1">
      <alignment vertical="center" wrapText="1"/>
    </xf>
    <xf numFmtId="0" fontId="0" fillId="0" borderId="68" xfId="0" applyFill="1" applyBorder="1" applyAlignment="1" applyProtection="1">
      <alignment vertical="center" wrapText="1"/>
    </xf>
    <xf numFmtId="0" fontId="0" fillId="0" borderId="56" xfId="0" applyFill="1" applyBorder="1" applyAlignment="1" applyProtection="1">
      <alignment vertical="center" wrapText="1"/>
    </xf>
    <xf numFmtId="0" fontId="0" fillId="0" borderId="51" xfId="0" applyFill="1" applyBorder="1" applyAlignment="1" applyProtection="1">
      <alignment vertical="center" wrapText="1"/>
    </xf>
    <xf numFmtId="0" fontId="0" fillId="0" borderId="57" xfId="0" applyFill="1" applyBorder="1" applyAlignment="1" applyProtection="1">
      <alignment vertical="center" wrapText="1"/>
    </xf>
    <xf numFmtId="0" fontId="2" fillId="0" borderId="0" xfId="0" applyFont="1" applyFill="1" applyBorder="1" applyAlignment="1" applyProtection="1">
      <alignment vertical="center" wrapText="1"/>
    </xf>
    <xf numFmtId="0" fontId="13" fillId="0" borderId="61" xfId="0" applyFont="1" applyBorder="1" applyAlignment="1">
      <alignment horizontal="center" vertical="center"/>
    </xf>
    <xf numFmtId="49" fontId="13" fillId="3" borderId="33" xfId="0" applyNumberFormat="1" applyFont="1" applyFill="1" applyBorder="1" applyAlignment="1" applyProtection="1">
      <alignment horizontal="center" vertical="center"/>
      <protection locked="0"/>
    </xf>
    <xf numFmtId="49" fontId="13" fillId="8" borderId="5" xfId="0" applyNumberFormat="1" applyFont="1" applyFill="1" applyBorder="1" applyAlignment="1" applyProtection="1">
      <alignment horizontal="center" vertical="center"/>
      <protection locked="0"/>
    </xf>
    <xf numFmtId="49" fontId="13" fillId="8" borderId="30" xfId="0" applyNumberFormat="1" applyFont="1" applyFill="1" applyBorder="1" applyAlignment="1" applyProtection="1">
      <alignment horizontal="center" vertical="center"/>
      <protection locked="0"/>
    </xf>
    <xf numFmtId="1" fontId="13" fillId="3" borderId="38" xfId="0" applyNumberFormat="1" applyFont="1" applyFill="1" applyBorder="1" applyAlignment="1" applyProtection="1">
      <alignment horizontal="center" vertical="center"/>
      <protection locked="0"/>
    </xf>
    <xf numFmtId="1" fontId="13" fillId="8" borderId="26" xfId="0" applyNumberFormat="1" applyFont="1" applyFill="1" applyBorder="1" applyAlignment="1" applyProtection="1">
      <alignment horizontal="center" vertical="center"/>
      <protection locked="0"/>
    </xf>
    <xf numFmtId="1" fontId="13" fillId="8" borderId="46" xfId="0" applyNumberFormat="1" applyFont="1" applyFill="1" applyBorder="1" applyAlignment="1" applyProtection="1">
      <alignment horizontal="center" vertical="center"/>
      <protection locked="0"/>
    </xf>
    <xf numFmtId="1" fontId="13" fillId="8" borderId="12" xfId="0" applyNumberFormat="1" applyFont="1" applyFill="1" applyBorder="1" applyAlignment="1" applyProtection="1">
      <alignment horizontal="center" vertical="center"/>
      <protection locked="0"/>
    </xf>
    <xf numFmtId="1" fontId="13" fillId="8" borderId="31" xfId="0" applyNumberFormat="1" applyFont="1" applyFill="1" applyBorder="1" applyAlignment="1" applyProtection="1">
      <alignment horizontal="center" vertical="center"/>
      <protection locked="0"/>
    </xf>
    <xf numFmtId="1" fontId="13" fillId="0" borderId="47" xfId="0" applyNumberFormat="1" applyFont="1" applyBorder="1" applyAlignment="1">
      <alignment horizontal="center" vertical="center"/>
    </xf>
    <xf numFmtId="1" fontId="13" fillId="8" borderId="15" xfId="0" applyNumberFormat="1" applyFont="1" applyFill="1" applyBorder="1" applyAlignment="1" applyProtection="1">
      <alignment horizontal="center" vertical="center"/>
      <protection locked="0"/>
    </xf>
    <xf numFmtId="1" fontId="13" fillId="8" borderId="37" xfId="0" applyNumberFormat="1" applyFont="1" applyFill="1" applyBorder="1" applyAlignment="1" applyProtection="1">
      <alignment horizontal="center" vertical="center"/>
      <protection locked="0"/>
    </xf>
    <xf numFmtId="1" fontId="13" fillId="8" borderId="1" xfId="0" applyNumberFormat="1" applyFont="1" applyFill="1" applyBorder="1" applyAlignment="1" applyProtection="1">
      <alignment horizontal="center" vertical="center"/>
      <protection locked="0"/>
    </xf>
    <xf numFmtId="1" fontId="13" fillId="8" borderId="29" xfId="0" applyNumberFormat="1" applyFont="1" applyFill="1" applyBorder="1" applyAlignment="1" applyProtection="1">
      <alignment horizontal="center" vertical="center"/>
      <protection locked="0"/>
    </xf>
    <xf numFmtId="1" fontId="13" fillId="8" borderId="5" xfId="0" applyNumberFormat="1" applyFont="1" applyFill="1" applyBorder="1" applyAlignment="1" applyProtection="1">
      <alignment horizontal="center" vertical="center"/>
      <protection locked="0"/>
    </xf>
    <xf numFmtId="1" fontId="13" fillId="8" borderId="30" xfId="0" applyNumberFormat="1" applyFont="1" applyFill="1" applyBorder="1" applyAlignment="1" applyProtection="1">
      <alignment horizontal="center" vertical="center"/>
      <protection locked="0"/>
    </xf>
    <xf numFmtId="1" fontId="13" fillId="8" borderId="16" xfId="0" applyNumberFormat="1" applyFont="1" applyFill="1" applyBorder="1" applyAlignment="1" applyProtection="1">
      <alignment horizontal="center" vertical="center"/>
      <protection locked="0"/>
    </xf>
    <xf numFmtId="1" fontId="13" fillId="8" borderId="2" xfId="0" applyNumberFormat="1" applyFont="1" applyFill="1" applyBorder="1" applyAlignment="1" applyProtection="1">
      <alignment horizontal="center" vertical="center"/>
      <protection locked="0"/>
    </xf>
    <xf numFmtId="1" fontId="13" fillId="8" borderId="13" xfId="0" applyNumberFormat="1" applyFont="1" applyFill="1" applyBorder="1" applyAlignment="1" applyProtection="1">
      <alignment horizontal="center" vertical="center"/>
      <protection locked="0"/>
    </xf>
    <xf numFmtId="1" fontId="13" fillId="8" borderId="10" xfId="0" applyNumberFormat="1" applyFont="1" applyFill="1" applyBorder="1" applyAlignment="1" applyProtection="1">
      <alignment horizontal="center" vertical="center"/>
      <protection locked="0"/>
    </xf>
    <xf numFmtId="1" fontId="13" fillId="8" borderId="8" xfId="0" applyNumberFormat="1" applyFont="1" applyFill="1" applyBorder="1" applyAlignment="1" applyProtection="1">
      <alignment horizontal="center" vertical="center"/>
      <protection locked="0"/>
    </xf>
    <xf numFmtId="9" fontId="0" fillId="4" borderId="25" xfId="0" applyNumberFormat="1" applyFill="1" applyBorder="1" applyAlignment="1">
      <alignment horizontal="center" vertical="center"/>
    </xf>
    <xf numFmtId="167" fontId="3" fillId="0" borderId="20" xfId="0" applyNumberFormat="1" applyFont="1" applyFill="1" applyBorder="1" applyAlignment="1">
      <alignment horizontal="center" vertical="center"/>
    </xf>
    <xf numFmtId="167" fontId="3" fillId="0" borderId="63" xfId="0" applyNumberFormat="1"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applyFill="1" applyBorder="1" applyAlignment="1" applyProtection="1">
      <alignment horizontal="center" vertical="center" wrapText="1"/>
    </xf>
    <xf numFmtId="0" fontId="1" fillId="0" borderId="0" xfId="0" applyFont="1" applyBorder="1" applyAlignment="1">
      <alignment horizontal="center" vertical="center"/>
    </xf>
    <xf numFmtId="2" fontId="0" fillId="4" borderId="15" xfId="2" applyNumberFormat="1" applyFont="1" applyFill="1" applyBorder="1" applyAlignment="1">
      <alignment horizontal="center" vertical="center"/>
    </xf>
    <xf numFmtId="2" fontId="0" fillId="4" borderId="26" xfId="2" applyNumberFormat="1" applyFont="1" applyFill="1" applyBorder="1" applyAlignment="1">
      <alignment horizontal="center" vertical="center"/>
    </xf>
    <xf numFmtId="2" fontId="0" fillId="4" borderId="1" xfId="2" applyNumberFormat="1" applyFont="1" applyFill="1" applyBorder="1" applyAlignment="1">
      <alignment horizontal="center" vertical="center"/>
    </xf>
    <xf numFmtId="2" fontId="0" fillId="4" borderId="27" xfId="2" applyNumberFormat="1" applyFont="1" applyFill="1" applyBorder="1" applyAlignment="1">
      <alignment horizontal="center" vertical="center"/>
    </xf>
    <xf numFmtId="2" fontId="0" fillId="4" borderId="12" xfId="2" applyNumberFormat="1" applyFont="1" applyFill="1" applyBorder="1" applyAlignment="1">
      <alignment horizontal="center" vertical="center"/>
    </xf>
    <xf numFmtId="2" fontId="0" fillId="4" borderId="5" xfId="2" applyNumberFormat="1" applyFont="1" applyFill="1" applyBorder="1" applyAlignment="1">
      <alignment horizontal="center" vertical="center"/>
    </xf>
    <xf numFmtId="2" fontId="0" fillId="4" borderId="0" xfId="2" applyNumberFormat="1" applyFont="1" applyFill="1" applyBorder="1" applyAlignment="1">
      <alignment horizontal="center" vertical="center"/>
    </xf>
    <xf numFmtId="49" fontId="0" fillId="0" borderId="25" xfId="0" applyNumberFormat="1" applyFill="1" applyBorder="1" applyAlignment="1">
      <alignment horizontal="center" vertical="center"/>
    </xf>
    <xf numFmtId="0" fontId="12" fillId="4" borderId="0" xfId="0" applyFont="1" applyFill="1" applyBorder="1" applyAlignment="1">
      <alignment vertical="center" wrapText="1"/>
    </xf>
    <xf numFmtId="0" fontId="0" fillId="4" borderId="19" xfId="0" applyFill="1" applyBorder="1" applyAlignment="1">
      <alignment horizontal="center" vertical="center"/>
    </xf>
    <xf numFmtId="9" fontId="0" fillId="4" borderId="18" xfId="0" applyNumberFormat="1" applyFill="1" applyBorder="1" applyAlignment="1">
      <alignment horizontal="center" vertical="center"/>
    </xf>
    <xf numFmtId="164" fontId="8" fillId="4" borderId="80" xfId="0" applyNumberFormat="1" applyFont="1" applyFill="1" applyBorder="1" applyAlignment="1">
      <alignment horizontal="center" vertical="center"/>
    </xf>
    <xf numFmtId="164" fontId="8" fillId="4" borderId="60" xfId="0" applyNumberFormat="1" applyFont="1" applyFill="1" applyBorder="1" applyAlignment="1">
      <alignment horizontal="center" vertical="center"/>
    </xf>
    <xf numFmtId="164" fontId="8" fillId="4" borderId="19" xfId="0" applyNumberFormat="1" applyFont="1" applyFill="1" applyBorder="1" applyAlignment="1">
      <alignment horizontal="center" vertical="center"/>
    </xf>
    <xf numFmtId="164" fontId="8" fillId="4" borderId="25" xfId="0" applyNumberFormat="1" applyFont="1" applyFill="1" applyBorder="1" applyAlignment="1">
      <alignment horizontal="center" vertical="center"/>
    </xf>
    <xf numFmtId="164" fontId="8" fillId="4" borderId="59" xfId="0" applyNumberFormat="1" applyFont="1" applyFill="1" applyBorder="1" applyAlignment="1">
      <alignment horizontal="center" vertical="center"/>
    </xf>
    <xf numFmtId="164" fontId="8" fillId="4" borderId="62" xfId="0" applyNumberFormat="1" applyFont="1" applyFill="1" applyBorder="1" applyAlignment="1">
      <alignment horizontal="center" vertical="center"/>
    </xf>
    <xf numFmtId="0" fontId="0" fillId="0" borderId="20" xfId="0" applyBorder="1"/>
    <xf numFmtId="164" fontId="8" fillId="4" borderId="64" xfId="0" applyNumberFormat="1" applyFont="1" applyFill="1" applyBorder="1" applyAlignment="1">
      <alignment horizontal="center" vertical="center"/>
    </xf>
    <xf numFmtId="0" fontId="0" fillId="0" borderId="64" xfId="0" applyBorder="1"/>
    <xf numFmtId="0" fontId="0" fillId="0" borderId="51" xfId="0" applyBorder="1"/>
    <xf numFmtId="0" fontId="4" fillId="0" borderId="70" xfId="0" applyFont="1" applyBorder="1" applyAlignment="1">
      <alignment horizontal="center" vertical="center"/>
    </xf>
    <xf numFmtId="0" fontId="13" fillId="0" borderId="39" xfId="0" applyFont="1" applyBorder="1" applyAlignment="1">
      <alignment horizontal="center" vertical="center"/>
    </xf>
    <xf numFmtId="0" fontId="13" fillId="0" borderId="34" xfId="0" applyFont="1" applyBorder="1" applyAlignment="1">
      <alignment horizontal="center" vertical="center"/>
    </xf>
    <xf numFmtId="2" fontId="0" fillId="4" borderId="36" xfId="2" applyNumberFormat="1" applyFont="1" applyFill="1" applyBorder="1" applyAlignment="1">
      <alignment horizontal="center" vertical="center"/>
    </xf>
    <xf numFmtId="2" fontId="0" fillId="4" borderId="37" xfId="2" applyNumberFormat="1" applyFont="1" applyFill="1" applyBorder="1" applyAlignment="1">
      <alignment horizontal="center" vertical="center"/>
    </xf>
    <xf numFmtId="2" fontId="0" fillId="4" borderId="54" xfId="2" applyNumberFormat="1" applyFont="1" applyFill="1" applyBorder="1" applyAlignment="1">
      <alignment horizontal="center" vertical="center"/>
    </xf>
    <xf numFmtId="2" fontId="0" fillId="4" borderId="46" xfId="2" applyNumberFormat="1" applyFont="1" applyFill="1" applyBorder="1" applyAlignment="1">
      <alignment horizontal="center" vertical="center"/>
    </xf>
    <xf numFmtId="2" fontId="0" fillId="4" borderId="29" xfId="2" applyNumberFormat="1" applyFont="1" applyFill="1" applyBorder="1" applyAlignment="1">
      <alignment horizontal="center" vertical="center"/>
    </xf>
    <xf numFmtId="2" fontId="0" fillId="4" borderId="31" xfId="2" applyNumberFormat="1" applyFont="1" applyFill="1" applyBorder="1" applyAlignment="1">
      <alignment horizontal="center" vertical="center"/>
    </xf>
    <xf numFmtId="2" fontId="0" fillId="4" borderId="30" xfId="2" applyNumberFormat="1" applyFont="1" applyFill="1" applyBorder="1" applyAlignment="1">
      <alignment horizontal="center" vertical="center"/>
    </xf>
    <xf numFmtId="49" fontId="29" fillId="0" borderId="36" xfId="0" applyNumberFormat="1" applyFont="1" applyBorder="1" applyAlignment="1" applyProtection="1">
      <alignment horizontal="center" vertical="center"/>
    </xf>
    <xf numFmtId="49" fontId="13" fillId="3" borderId="15" xfId="0" applyNumberFormat="1" applyFont="1" applyFill="1" applyBorder="1" applyAlignment="1" applyProtection="1">
      <alignment horizontal="center" vertical="center"/>
      <protection locked="0"/>
    </xf>
    <xf numFmtId="49" fontId="13" fillId="3" borderId="66" xfId="0" applyNumberFormat="1" applyFont="1" applyFill="1" applyBorder="1" applyAlignment="1" applyProtection="1">
      <alignment horizontal="center" vertical="center"/>
      <protection locked="0"/>
    </xf>
    <xf numFmtId="49" fontId="13" fillId="3" borderId="37"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 fontId="13" fillId="0" borderId="62" xfId="0" applyNumberFormat="1" applyFont="1" applyBorder="1" applyAlignment="1">
      <alignment horizontal="center" vertical="center"/>
    </xf>
    <xf numFmtId="0" fontId="13" fillId="3" borderId="5" xfId="0" applyFont="1" applyFill="1" applyBorder="1" applyAlignment="1" applyProtection="1">
      <alignment horizontal="center" vertical="center"/>
      <protection locked="0"/>
    </xf>
    <xf numFmtId="0" fontId="13" fillId="3" borderId="87"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xf>
    <xf numFmtId="0" fontId="13" fillId="3" borderId="85" xfId="0" applyFont="1" applyFill="1" applyBorder="1" applyAlignment="1" applyProtection="1">
      <alignment horizontal="center" vertical="center"/>
      <protection locked="0"/>
    </xf>
    <xf numFmtId="0" fontId="13" fillId="0" borderId="82" xfId="0" applyFont="1" applyFill="1" applyBorder="1" applyAlignment="1" applyProtection="1">
      <alignment horizontal="center" vertical="center"/>
    </xf>
    <xf numFmtId="0" fontId="13" fillId="0" borderId="28" xfId="0" applyFont="1" applyFill="1" applyBorder="1" applyAlignment="1">
      <alignment horizontal="center" vertical="center"/>
    </xf>
    <xf numFmtId="0" fontId="13" fillId="3" borderId="86" xfId="0" applyFont="1" applyFill="1" applyBorder="1" applyAlignment="1" applyProtection="1">
      <alignment horizontal="center" vertical="center"/>
      <protection locked="0"/>
    </xf>
    <xf numFmtId="0" fontId="13" fillId="3" borderId="88" xfId="0" applyFont="1" applyFill="1" applyBorder="1" applyAlignment="1" applyProtection="1">
      <alignment horizontal="center" vertical="center"/>
      <protection locked="0"/>
    </xf>
    <xf numFmtId="0" fontId="13" fillId="0" borderId="97" xfId="0" applyFont="1" applyFill="1" applyBorder="1" applyAlignment="1" applyProtection="1">
      <alignment horizontal="center" vertical="center"/>
    </xf>
    <xf numFmtId="0" fontId="13" fillId="0" borderId="24" xfId="0" applyFont="1" applyFill="1" applyBorder="1" applyAlignment="1">
      <alignment horizontal="center" vertical="center"/>
    </xf>
    <xf numFmtId="0" fontId="13" fillId="0" borderId="98" xfId="0" applyFont="1" applyFill="1" applyBorder="1" applyAlignment="1" applyProtection="1">
      <alignment horizontal="center" vertical="center"/>
    </xf>
    <xf numFmtId="0" fontId="13" fillId="0" borderId="22" xfId="0" applyFont="1" applyFill="1" applyBorder="1" applyAlignment="1">
      <alignment horizontal="center" vertical="center"/>
    </xf>
    <xf numFmtId="0" fontId="13" fillId="3" borderId="83" xfId="0" applyFont="1" applyFill="1" applyBorder="1" applyAlignment="1" applyProtection="1">
      <alignment horizontal="center" vertical="center"/>
      <protection locked="0"/>
    </xf>
    <xf numFmtId="0" fontId="13" fillId="0" borderId="99" xfId="0" applyFont="1" applyFill="1" applyBorder="1" applyAlignment="1" applyProtection="1">
      <alignment horizontal="center" vertical="center"/>
    </xf>
    <xf numFmtId="0" fontId="13" fillId="3" borderId="10" xfId="0" applyFont="1" applyFill="1" applyBorder="1" applyAlignment="1" applyProtection="1">
      <alignment horizontal="center" vertical="center"/>
      <protection locked="0"/>
    </xf>
    <xf numFmtId="0" fontId="13" fillId="3" borderId="84" xfId="0" applyFont="1" applyFill="1" applyBorder="1" applyAlignment="1" applyProtection="1">
      <alignment horizontal="center" vertical="center"/>
      <protection locked="0"/>
    </xf>
    <xf numFmtId="0" fontId="13" fillId="0" borderId="40" xfId="0" applyFont="1" applyFill="1" applyBorder="1" applyAlignment="1">
      <alignment horizontal="center" vertical="center"/>
    </xf>
    <xf numFmtId="0" fontId="13" fillId="0" borderId="23" xfId="0" applyFont="1" applyFill="1" applyBorder="1" applyAlignment="1" applyProtection="1">
      <alignment horizontal="center" vertical="center"/>
    </xf>
    <xf numFmtId="0" fontId="13" fillId="0" borderId="25" xfId="0" applyFont="1" applyFill="1" applyBorder="1" applyAlignment="1">
      <alignment horizontal="center" vertical="center"/>
    </xf>
    <xf numFmtId="166" fontId="13" fillId="0" borderId="37" xfId="0" applyNumberFormat="1" applyFont="1" applyFill="1" applyBorder="1" applyAlignment="1" applyProtection="1">
      <alignment horizontal="center" vertical="center"/>
    </xf>
    <xf numFmtId="2" fontId="13" fillId="0" borderId="8" xfId="0" applyNumberFormat="1" applyFont="1" applyFill="1" applyBorder="1" applyAlignment="1">
      <alignment horizontal="center" vertical="center"/>
    </xf>
    <xf numFmtId="166" fontId="13" fillId="0" borderId="29" xfId="0" applyNumberFormat="1" applyFont="1" applyFill="1" applyBorder="1" applyAlignment="1" applyProtection="1">
      <alignment horizontal="center" vertical="center"/>
    </xf>
    <xf numFmtId="166" fontId="13" fillId="0" borderId="31" xfId="0" applyNumberFormat="1" applyFont="1" applyFill="1" applyBorder="1" applyAlignment="1" applyProtection="1">
      <alignment horizontal="center" vertical="center"/>
    </xf>
    <xf numFmtId="166" fontId="13" fillId="0" borderId="30" xfId="0" applyNumberFormat="1" applyFont="1" applyFill="1" applyBorder="1" applyAlignment="1" applyProtection="1">
      <alignment horizontal="center" vertical="center"/>
    </xf>
    <xf numFmtId="2" fontId="13" fillId="0" borderId="7" xfId="0" applyNumberFormat="1" applyFont="1" applyFill="1" applyBorder="1" applyAlignment="1">
      <alignment horizontal="center" vertical="center"/>
    </xf>
    <xf numFmtId="166" fontId="13" fillId="0" borderId="46" xfId="0" applyNumberFormat="1" applyFont="1" applyFill="1" applyBorder="1" applyAlignment="1" applyProtection="1">
      <alignment horizontal="center" vertical="center"/>
    </xf>
    <xf numFmtId="166" fontId="13" fillId="0" borderId="2" xfId="0" applyNumberFormat="1" applyFont="1" applyFill="1" applyBorder="1" applyAlignment="1" applyProtection="1">
      <alignment horizontal="center" vertical="center"/>
    </xf>
    <xf numFmtId="166" fontId="13" fillId="0" borderId="8" xfId="0" applyNumberFormat="1" applyFont="1" applyFill="1" applyBorder="1" applyAlignment="1" applyProtection="1">
      <alignment horizontal="center" vertical="center"/>
    </xf>
    <xf numFmtId="166" fontId="13" fillId="0" borderId="16"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center" vertical="center"/>
    </xf>
    <xf numFmtId="166" fontId="13" fillId="0" borderId="10" xfId="0" applyNumberFormat="1" applyFont="1" applyFill="1" applyBorder="1" applyAlignment="1" applyProtection="1">
      <alignment horizontal="center" vertical="center"/>
    </xf>
    <xf numFmtId="165" fontId="13" fillId="7" borderId="16" xfId="0" applyNumberFormat="1" applyFont="1" applyFill="1" applyBorder="1" applyAlignment="1">
      <alignment horizontal="center" vertical="center"/>
    </xf>
    <xf numFmtId="1" fontId="13" fillId="3" borderId="59" xfId="0" applyNumberFormat="1" applyFont="1" applyFill="1" applyBorder="1" applyAlignment="1" applyProtection="1">
      <alignment horizontal="center" vertical="center"/>
      <protection locked="0"/>
    </xf>
    <xf numFmtId="1" fontId="13" fillId="3" borderId="60" xfId="0" applyNumberFormat="1" applyFont="1" applyFill="1" applyBorder="1" applyAlignment="1" applyProtection="1">
      <alignment horizontal="center" vertical="center"/>
      <protection locked="0"/>
    </xf>
    <xf numFmtId="1" fontId="13" fillId="3" borderId="25" xfId="0" applyNumberFormat="1" applyFont="1" applyFill="1" applyBorder="1" applyAlignment="1" applyProtection="1">
      <alignment horizontal="center" vertical="center"/>
      <protection locked="0"/>
    </xf>
    <xf numFmtId="1" fontId="13" fillId="3" borderId="19" xfId="0" applyNumberFormat="1" applyFont="1" applyFill="1" applyBorder="1" applyAlignment="1" applyProtection="1">
      <alignment horizontal="center" vertical="center"/>
      <protection locked="0"/>
    </xf>
    <xf numFmtId="0" fontId="13" fillId="0" borderId="60" xfId="0" applyFont="1" applyFill="1" applyBorder="1" applyAlignment="1">
      <alignment horizontal="center" vertical="center"/>
    </xf>
    <xf numFmtId="0" fontId="13" fillId="0" borderId="59" xfId="0" applyFont="1" applyFill="1" applyBorder="1" applyAlignment="1">
      <alignment horizontal="center" vertical="center"/>
    </xf>
    <xf numFmtId="0" fontId="0" fillId="0" borderId="0" xfId="0" applyBorder="1" applyAlignment="1">
      <alignment wrapText="1"/>
    </xf>
    <xf numFmtId="0" fontId="27" fillId="0" borderId="0" xfId="0" applyFont="1" applyBorder="1" applyAlignment="1">
      <alignment vertical="center"/>
    </xf>
    <xf numFmtId="0" fontId="0" fillId="0" borderId="0" xfId="0" applyBorder="1" applyAlignment="1"/>
    <xf numFmtId="0" fontId="13" fillId="0" borderId="0" xfId="0" applyFont="1" applyBorder="1" applyAlignment="1">
      <alignment vertical="center" wrapText="1"/>
    </xf>
    <xf numFmtId="0" fontId="13" fillId="0" borderId="0" xfId="0" applyFont="1" applyBorder="1" applyAlignment="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19" fillId="0" borderId="81" xfId="0" applyFont="1" applyFill="1" applyBorder="1" applyAlignment="1" applyProtection="1">
      <alignment horizontal="center" vertical="center"/>
    </xf>
    <xf numFmtId="0" fontId="1" fillId="0" borderId="0" xfId="0" applyFont="1" applyBorder="1" applyAlignment="1">
      <alignment horizontal="center" vertical="center"/>
    </xf>
    <xf numFmtId="165" fontId="13" fillId="7" borderId="11" xfId="0" applyNumberFormat="1" applyFont="1" applyFill="1" applyBorder="1" applyAlignment="1">
      <alignment horizontal="center" vertical="center"/>
    </xf>
    <xf numFmtId="2" fontId="0" fillId="4" borderId="16" xfId="2" applyNumberFormat="1" applyFont="1" applyFill="1" applyBorder="1" applyAlignment="1">
      <alignment horizontal="center" vertical="center"/>
    </xf>
    <xf numFmtId="1" fontId="13" fillId="0" borderId="101" xfId="0" applyNumberFormat="1" applyFont="1" applyBorder="1" applyAlignment="1">
      <alignment horizontal="center" vertical="center"/>
    </xf>
    <xf numFmtId="1" fontId="13" fillId="3" borderId="96" xfId="0" applyNumberFormat="1" applyFont="1" applyFill="1" applyBorder="1" applyAlignment="1" applyProtection="1">
      <alignment horizontal="center" vertical="center"/>
      <protection locked="0"/>
    </xf>
    <xf numFmtId="1" fontId="13" fillId="3" borderId="102" xfId="0" applyNumberFormat="1" applyFont="1" applyFill="1" applyBorder="1" applyAlignment="1" applyProtection="1">
      <alignment horizontal="center" vertical="center"/>
      <protection locked="0"/>
    </xf>
    <xf numFmtId="1" fontId="13" fillId="0" borderId="100" xfId="0" applyNumberFormat="1" applyFont="1" applyBorder="1" applyAlignment="1">
      <alignment horizontal="center" vertical="center"/>
    </xf>
    <xf numFmtId="1" fontId="13" fillId="3" borderId="40" xfId="0" applyNumberFormat="1" applyFont="1" applyFill="1" applyBorder="1" applyAlignment="1" applyProtection="1">
      <alignment horizontal="center" vertical="center"/>
      <protection locked="0"/>
    </xf>
    <xf numFmtId="1" fontId="13" fillId="3" borderId="28" xfId="0" applyNumberFormat="1" applyFont="1" applyFill="1" applyBorder="1" applyAlignment="1" applyProtection="1">
      <alignment horizontal="center" vertical="center"/>
      <protection locked="0"/>
    </xf>
    <xf numFmtId="1" fontId="13" fillId="3" borderId="77" xfId="0" applyNumberFormat="1" applyFont="1" applyFill="1" applyBorder="1" applyAlignment="1" applyProtection="1">
      <alignment horizontal="center" vertical="center"/>
      <protection locked="0"/>
    </xf>
    <xf numFmtId="165" fontId="13" fillId="7" borderId="45" xfId="0" applyNumberFormat="1" applyFont="1" applyFill="1" applyBorder="1" applyAlignment="1">
      <alignment horizontal="center" vertical="center"/>
    </xf>
    <xf numFmtId="1" fontId="13" fillId="3" borderId="103" xfId="0" applyNumberFormat="1" applyFont="1" applyFill="1" applyBorder="1" applyAlignment="1" applyProtection="1">
      <alignment horizontal="center" vertical="center"/>
      <protection locked="0"/>
    </xf>
    <xf numFmtId="1" fontId="13" fillId="3" borderId="104" xfId="0" applyNumberFormat="1" applyFont="1" applyFill="1" applyBorder="1" applyAlignment="1" applyProtection="1">
      <alignment horizontal="center" vertical="center"/>
      <protection locked="0"/>
    </xf>
    <xf numFmtId="1" fontId="13" fillId="3" borderId="22" xfId="0" applyNumberFormat="1" applyFont="1" applyFill="1" applyBorder="1" applyAlignment="1" applyProtection="1">
      <alignment horizontal="center" vertical="center"/>
      <protection locked="0"/>
    </xf>
    <xf numFmtId="1" fontId="13" fillId="3" borderId="94" xfId="0" applyNumberFormat="1" applyFont="1" applyFill="1" applyBorder="1" applyAlignment="1" applyProtection="1">
      <alignment horizontal="center" vertical="center"/>
      <protection locked="0"/>
    </xf>
    <xf numFmtId="1" fontId="13" fillId="3" borderId="95" xfId="0" applyNumberFormat="1" applyFont="1" applyFill="1" applyBorder="1" applyAlignment="1" applyProtection="1">
      <alignment horizontal="center" vertical="center"/>
      <protection locked="0"/>
    </xf>
    <xf numFmtId="1" fontId="13" fillId="3" borderId="105" xfId="0" applyNumberFormat="1" applyFont="1" applyFill="1" applyBorder="1" applyAlignment="1" applyProtection="1">
      <alignment horizontal="center" vertical="center"/>
      <protection locked="0"/>
    </xf>
    <xf numFmtId="1" fontId="13" fillId="3" borderId="106" xfId="0" applyNumberFormat="1" applyFont="1" applyFill="1" applyBorder="1" applyAlignment="1" applyProtection="1">
      <alignment horizontal="center" vertical="center"/>
      <protection locked="0"/>
    </xf>
    <xf numFmtId="1" fontId="13" fillId="3" borderId="108" xfId="0" applyNumberFormat="1" applyFont="1" applyFill="1" applyBorder="1" applyAlignment="1" applyProtection="1">
      <alignment horizontal="center" vertical="center"/>
      <protection locked="0"/>
    </xf>
    <xf numFmtId="1" fontId="13" fillId="3" borderId="109" xfId="0" applyNumberFormat="1" applyFont="1" applyFill="1" applyBorder="1" applyAlignment="1" applyProtection="1">
      <alignment horizontal="center" vertical="center"/>
      <protection locked="0"/>
    </xf>
    <xf numFmtId="1" fontId="13" fillId="3" borderId="110" xfId="0" applyNumberFormat="1" applyFont="1" applyFill="1" applyBorder="1" applyAlignment="1" applyProtection="1">
      <alignment horizontal="center" vertical="center"/>
      <protection locked="0"/>
    </xf>
    <xf numFmtId="1" fontId="13" fillId="3" borderId="111" xfId="0" applyNumberFormat="1" applyFont="1" applyFill="1" applyBorder="1" applyAlignment="1" applyProtection="1">
      <alignment horizontal="center" vertical="center"/>
      <protection locked="0"/>
    </xf>
    <xf numFmtId="2" fontId="13" fillId="0" borderId="59" xfId="0" applyNumberFormat="1" applyFont="1" applyFill="1" applyBorder="1" applyAlignment="1">
      <alignment horizontal="center" vertical="center"/>
    </xf>
    <xf numFmtId="2" fontId="13" fillId="0" borderId="25" xfId="0" applyNumberFormat="1" applyFont="1" applyFill="1" applyBorder="1" applyAlignment="1">
      <alignment horizontal="center" vertical="center"/>
    </xf>
    <xf numFmtId="0" fontId="13" fillId="0" borderId="39" xfId="0" applyFont="1" applyBorder="1" applyAlignment="1">
      <alignment horizontal="center" vertical="center"/>
    </xf>
    <xf numFmtId="0" fontId="13" fillId="0" borderId="34" xfId="0" applyFont="1" applyBorder="1" applyAlignment="1">
      <alignment horizontal="center" vertical="center"/>
    </xf>
    <xf numFmtId="1" fontId="13" fillId="0" borderId="22" xfId="0" applyNumberFormat="1" applyFont="1" applyBorder="1" applyAlignment="1">
      <alignment horizontal="center" vertical="center"/>
    </xf>
    <xf numFmtId="1" fontId="13" fillId="0" borderId="24" xfId="0" applyNumberFormat="1" applyFont="1" applyBorder="1" applyAlignment="1">
      <alignment horizontal="center" vertical="center"/>
    </xf>
    <xf numFmtId="1" fontId="13" fillId="0" borderId="28" xfId="0" applyNumberFormat="1" applyFont="1" applyBorder="1" applyAlignment="1">
      <alignment horizontal="center" vertical="center"/>
    </xf>
    <xf numFmtId="1" fontId="29" fillId="8" borderId="12" xfId="0" applyNumberFormat="1" applyFont="1" applyFill="1" applyBorder="1" applyAlignment="1" applyProtection="1">
      <alignment horizontal="center" vertical="center" wrapText="1"/>
      <protection locked="0"/>
    </xf>
    <xf numFmtId="1" fontId="29" fillId="8" borderId="31" xfId="0" applyNumberFormat="1" applyFont="1" applyFill="1" applyBorder="1" applyAlignment="1" applyProtection="1">
      <alignment horizontal="center" vertical="center" wrapText="1"/>
      <protection locked="0"/>
    </xf>
    <xf numFmtId="49" fontId="13" fillId="3" borderId="36" xfId="0" applyNumberFormat="1" applyFont="1" applyFill="1" applyBorder="1" applyAlignment="1" applyProtection="1">
      <alignment horizontal="center" vertical="center"/>
      <protection locked="0"/>
    </xf>
    <xf numFmtId="49" fontId="13" fillId="3" borderId="30" xfId="0" applyNumberFormat="1" applyFont="1" applyFill="1" applyBorder="1" applyAlignment="1" applyProtection="1">
      <alignment horizontal="center" vertical="center"/>
      <protection locked="0"/>
    </xf>
    <xf numFmtId="1" fontId="13" fillId="0" borderId="68" xfId="0" applyNumberFormat="1" applyFont="1" applyBorder="1" applyAlignment="1">
      <alignment horizontal="center" vertical="center"/>
    </xf>
    <xf numFmtId="1" fontId="13" fillId="0" borderId="35" xfId="0" applyNumberFormat="1" applyFont="1" applyBorder="1" applyAlignment="1">
      <alignment horizontal="center" vertical="center"/>
    </xf>
    <xf numFmtId="1" fontId="13" fillId="0" borderId="40" xfId="0" applyNumberFormat="1" applyFont="1" applyBorder="1" applyAlignment="1">
      <alignment horizontal="center" vertical="center"/>
    </xf>
    <xf numFmtId="1" fontId="13" fillId="3" borderId="79" xfId="0" applyNumberFormat="1" applyFont="1" applyFill="1" applyBorder="1" applyAlignment="1" applyProtection="1">
      <alignment horizontal="center" vertical="center"/>
      <protection locked="0"/>
    </xf>
    <xf numFmtId="1" fontId="13" fillId="3" borderId="44" xfId="0" applyNumberFormat="1" applyFont="1" applyFill="1" applyBorder="1" applyAlignment="1" applyProtection="1">
      <alignment horizontal="center" vertical="center"/>
      <protection locked="0"/>
    </xf>
    <xf numFmtId="0" fontId="27" fillId="0" borderId="24" xfId="0" applyFont="1" applyFill="1" applyBorder="1" applyAlignment="1">
      <alignment horizontal="center" vertical="center" wrapText="1"/>
    </xf>
    <xf numFmtId="0" fontId="27" fillId="0" borderId="20" xfId="0" applyFont="1" applyFill="1" applyBorder="1" applyAlignment="1">
      <alignment horizontal="center" vertical="center" wrapText="1"/>
    </xf>
    <xf numFmtId="1" fontId="13" fillId="3" borderId="46" xfId="0" applyNumberFormat="1" applyFont="1" applyFill="1" applyBorder="1" applyAlignment="1" applyProtection="1">
      <alignment horizontal="center" vertical="center"/>
      <protection locked="0"/>
    </xf>
    <xf numFmtId="49" fontId="13" fillId="3" borderId="39" xfId="0" applyNumberFormat="1"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49" fontId="13" fillId="3" borderId="2" xfId="0" applyNumberFormat="1" applyFont="1" applyFill="1" applyBorder="1" applyAlignment="1" applyProtection="1">
      <alignment horizontal="center" vertical="center"/>
      <protection locked="0"/>
    </xf>
    <xf numFmtId="0" fontId="13" fillId="0" borderId="55" xfId="0" applyFont="1" applyBorder="1" applyAlignment="1">
      <alignment horizontal="center" vertical="center" wrapText="1"/>
    </xf>
    <xf numFmtId="49" fontId="13" fillId="0" borderId="36"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34"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49" fontId="13" fillId="3" borderId="29" xfId="0" applyNumberFormat="1" applyFont="1" applyFill="1" applyBorder="1" applyAlignment="1" applyProtection="1">
      <alignment horizontal="center" vertical="center"/>
      <protection locked="0"/>
    </xf>
    <xf numFmtId="1" fontId="13" fillId="0" borderId="90" xfId="0" applyNumberFormat="1" applyFont="1" applyBorder="1" applyAlignment="1">
      <alignment horizontal="center" vertical="center"/>
    </xf>
    <xf numFmtId="1" fontId="13" fillId="0" borderId="113" xfId="0" applyNumberFormat="1" applyFont="1" applyBorder="1" applyAlignment="1">
      <alignment horizontal="center" vertical="center"/>
    </xf>
    <xf numFmtId="0" fontId="13" fillId="11" borderId="109" xfId="0" applyFont="1" applyFill="1" applyBorder="1" applyAlignment="1">
      <alignment horizontal="center" vertical="center"/>
    </xf>
    <xf numFmtId="0" fontId="13" fillId="11" borderId="121" xfId="0" applyFont="1" applyFill="1" applyBorder="1" applyAlignment="1">
      <alignment horizontal="center" vertical="center"/>
    </xf>
    <xf numFmtId="0" fontId="0" fillId="0" borderId="0" xfId="0" applyFill="1" applyBorder="1" applyAlignment="1" applyProtection="1">
      <alignment horizontal="center"/>
      <protection locked="0"/>
    </xf>
    <xf numFmtId="0" fontId="13" fillId="0" borderId="11" xfId="0" applyFont="1" applyBorder="1" applyAlignment="1">
      <alignment horizontal="center" vertical="top" wrapText="1"/>
    </xf>
    <xf numFmtId="0" fontId="13" fillId="0" borderId="92" xfId="0" applyFont="1" applyBorder="1" applyAlignment="1">
      <alignment horizontal="center" vertical="top" wrapText="1"/>
    </xf>
    <xf numFmtId="169" fontId="13" fillId="3" borderId="39" xfId="0" applyNumberFormat="1" applyFont="1" applyFill="1" applyBorder="1" applyAlignment="1" applyProtection="1">
      <alignment horizontal="center" vertical="center"/>
      <protection locked="0"/>
    </xf>
    <xf numFmtId="169" fontId="13" fillId="3" borderId="92" xfId="0" applyNumberFormat="1" applyFont="1" applyFill="1" applyBorder="1" applyAlignment="1" applyProtection="1">
      <alignment horizontal="center" vertical="center"/>
      <protection locked="0"/>
    </xf>
    <xf numFmtId="169" fontId="13" fillId="3" borderId="117" xfId="0" applyNumberFormat="1"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39" xfId="0" applyFont="1" applyBorder="1" applyAlignment="1">
      <alignment horizontal="center" vertical="center"/>
    </xf>
    <xf numFmtId="0" fontId="13" fillId="0" borderId="34" xfId="0" applyFont="1" applyBorder="1" applyAlignment="1">
      <alignment horizontal="center" vertical="center"/>
    </xf>
    <xf numFmtId="0" fontId="0" fillId="0" borderId="0" xfId="0" applyAlignment="1">
      <alignment horizontal="center"/>
    </xf>
    <xf numFmtId="0" fontId="13" fillId="0" borderId="38" xfId="0" applyFont="1" applyBorder="1" applyAlignment="1">
      <alignment horizontal="center" vertical="center"/>
    </xf>
    <xf numFmtId="1" fontId="13" fillId="3" borderId="53" xfId="0" applyNumberFormat="1" applyFont="1" applyFill="1" applyBorder="1" applyAlignment="1" applyProtection="1">
      <alignment horizontal="center" vertical="center"/>
      <protection locked="0"/>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13" fillId="0" borderId="11"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xf>
    <xf numFmtId="0" fontId="13" fillId="3" borderId="26"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0" borderId="26" xfId="0" applyFont="1" applyBorder="1" applyAlignment="1">
      <alignment horizontal="center" vertical="center"/>
    </xf>
    <xf numFmtId="0" fontId="13" fillId="3" borderId="17" xfId="0" applyFont="1" applyFill="1" applyBorder="1" applyAlignment="1" applyProtection="1">
      <alignment horizontal="center" vertical="center"/>
      <protection locked="0"/>
    </xf>
    <xf numFmtId="167" fontId="13" fillId="3" borderId="37" xfId="0" applyNumberFormat="1"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xf>
    <xf numFmtId="0" fontId="13" fillId="3" borderId="4" xfId="0" applyFont="1" applyFill="1" applyBorder="1" applyAlignment="1" applyProtection="1">
      <alignment horizontal="center" vertical="center"/>
      <protection locked="0"/>
    </xf>
    <xf numFmtId="167" fontId="13" fillId="3" borderId="29" xfId="0" applyNumberFormat="1"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xf>
    <xf numFmtId="0" fontId="13" fillId="3" borderId="14" xfId="0" applyFont="1" applyFill="1" applyBorder="1" applyAlignment="1" applyProtection="1">
      <alignment horizontal="center" vertical="center"/>
      <protection locked="0"/>
    </xf>
    <xf numFmtId="167" fontId="13" fillId="3" borderId="31" xfId="0" applyNumberFormat="1"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xf>
    <xf numFmtId="0" fontId="13" fillId="3" borderId="6" xfId="0" applyFont="1" applyFill="1" applyBorder="1" applyAlignment="1" applyProtection="1">
      <alignment horizontal="center" vertical="center"/>
      <protection locked="0"/>
    </xf>
    <xf numFmtId="167" fontId="13" fillId="3" borderId="30" xfId="0" applyNumberFormat="1"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xf>
    <xf numFmtId="0" fontId="13" fillId="3" borderId="3"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0" borderId="59" xfId="0" applyFont="1" applyBorder="1" applyAlignment="1">
      <alignment horizontal="center" vertical="center" wrapText="1"/>
    </xf>
    <xf numFmtId="0" fontId="13" fillId="3" borderId="45" xfId="0" applyFont="1" applyFill="1" applyBorder="1" applyAlignment="1" applyProtection="1">
      <alignment horizontal="center" vertical="center"/>
      <protection locked="0"/>
    </xf>
    <xf numFmtId="0" fontId="4" fillId="0" borderId="70" xfId="0" applyFont="1" applyBorder="1" applyAlignment="1"/>
    <xf numFmtId="0" fontId="13" fillId="0" borderId="0" xfId="0" applyFont="1"/>
    <xf numFmtId="0" fontId="13" fillId="0" borderId="36" xfId="0" applyFont="1" applyFill="1" applyBorder="1" applyAlignment="1">
      <alignment horizontal="center" vertical="center"/>
    </xf>
    <xf numFmtId="166" fontId="13" fillId="9" borderId="16" xfId="0" applyNumberFormat="1" applyFont="1" applyFill="1" applyBorder="1" applyAlignment="1" applyProtection="1">
      <alignment horizontal="center" vertical="center"/>
      <protection locked="0"/>
    </xf>
    <xf numFmtId="1" fontId="2" fillId="0" borderId="0" xfId="0" applyNumberFormat="1" applyFont="1"/>
    <xf numFmtId="1" fontId="25" fillId="0" borderId="59" xfId="0" applyNumberFormat="1" applyFont="1" applyFill="1" applyBorder="1" applyAlignment="1">
      <alignment horizontal="center" vertical="center"/>
    </xf>
    <xf numFmtId="0" fontId="13" fillId="0" borderId="39" xfId="0" applyFont="1" applyFill="1" applyBorder="1" applyAlignment="1">
      <alignment horizontal="center" vertical="center"/>
    </xf>
    <xf numFmtId="166" fontId="13" fillId="9" borderId="2" xfId="0" applyNumberFormat="1" applyFont="1" applyFill="1" applyBorder="1" applyAlignment="1" applyProtection="1">
      <alignment horizontal="center" vertical="center"/>
      <protection locked="0"/>
    </xf>
    <xf numFmtId="1" fontId="25" fillId="0" borderId="19" xfId="0" applyNumberFormat="1" applyFont="1" applyFill="1" applyBorder="1" applyAlignment="1">
      <alignment horizontal="center" vertical="center"/>
    </xf>
    <xf numFmtId="0" fontId="13" fillId="0" borderId="34" xfId="0" applyFont="1" applyFill="1" applyBorder="1" applyAlignment="1">
      <alignment horizontal="center" vertical="center"/>
    </xf>
    <xf numFmtId="166" fontId="13" fillId="9" borderId="13" xfId="0" applyNumberFormat="1" applyFont="1" applyFill="1" applyBorder="1" applyAlignment="1" applyProtection="1">
      <alignment horizontal="center" vertical="center"/>
      <protection locked="0"/>
    </xf>
    <xf numFmtId="1" fontId="25" fillId="0" borderId="55" xfId="0" applyNumberFormat="1" applyFont="1" applyFill="1" applyBorder="1" applyAlignment="1">
      <alignment horizontal="center" vertical="center"/>
    </xf>
    <xf numFmtId="0" fontId="34" fillId="0" borderId="75" xfId="0" applyFont="1" applyFill="1" applyBorder="1" applyAlignment="1">
      <alignment horizontal="center" vertical="center"/>
    </xf>
    <xf numFmtId="0" fontId="34" fillId="0" borderId="57" xfId="0" applyFont="1" applyFill="1" applyBorder="1" applyAlignment="1">
      <alignment horizontal="center" vertical="center"/>
    </xf>
    <xf numFmtId="165" fontId="25" fillId="10" borderId="55" xfId="0" applyNumberFormat="1" applyFont="1" applyFill="1" applyBorder="1" applyAlignment="1">
      <alignment horizontal="center" vertical="center"/>
    </xf>
    <xf numFmtId="0" fontId="0" fillId="0" borderId="0" xfId="0" applyAlignment="1">
      <alignment horizontal="right"/>
    </xf>
    <xf numFmtId="0" fontId="13" fillId="12" borderId="69" xfId="0" applyFont="1" applyFill="1" applyBorder="1" applyAlignment="1">
      <alignment vertical="center"/>
    </xf>
    <xf numFmtId="165" fontId="25" fillId="13" borderId="70" xfId="0" applyNumberFormat="1" applyFont="1" applyFill="1" applyBorder="1" applyAlignment="1">
      <alignment vertical="center"/>
    </xf>
    <xf numFmtId="1" fontId="35" fillId="13" borderId="75" xfId="0" applyNumberFormat="1" applyFont="1" applyFill="1" applyBorder="1" applyAlignment="1">
      <alignment vertical="center"/>
    </xf>
    <xf numFmtId="0" fontId="13" fillId="0" borderId="0" xfId="0" applyFont="1" applyBorder="1"/>
    <xf numFmtId="1" fontId="25" fillId="0" borderId="25" xfId="0" applyNumberFormat="1" applyFont="1" applyFill="1" applyBorder="1" applyAlignment="1">
      <alignment horizontal="center" vertical="center"/>
    </xf>
    <xf numFmtId="1" fontId="13" fillId="0" borderId="0" xfId="0" applyNumberFormat="1" applyFont="1"/>
    <xf numFmtId="1" fontId="25" fillId="0" borderId="60" xfId="0" applyNumberFormat="1" applyFont="1" applyFill="1" applyBorder="1" applyAlignment="1">
      <alignment horizontal="center" vertical="center"/>
    </xf>
    <xf numFmtId="0" fontId="27" fillId="0" borderId="0" xfId="0" applyFont="1" applyFill="1" applyBorder="1" applyAlignment="1">
      <alignment vertical="center"/>
    </xf>
    <xf numFmtId="0" fontId="13" fillId="0" borderId="0" xfId="0" applyFont="1" applyFill="1" applyBorder="1" applyAlignment="1">
      <alignment vertical="center" wrapText="1"/>
    </xf>
    <xf numFmtId="0" fontId="27" fillId="0" borderId="0" xfId="0" applyFont="1" applyFill="1" applyBorder="1" applyAlignment="1" applyProtection="1">
      <alignment vertical="center"/>
      <protection locked="0"/>
    </xf>
    <xf numFmtId="0" fontId="13" fillId="0" borderId="0" xfId="0" applyFont="1" applyFill="1" applyBorder="1" applyAlignment="1">
      <alignment vertical="center"/>
    </xf>
    <xf numFmtId="0" fontId="13" fillId="0" borderId="21" xfId="0" applyFont="1" applyBorder="1" applyAlignment="1">
      <alignment horizontal="center" vertical="center"/>
    </xf>
    <xf numFmtId="0" fontId="27" fillId="0" borderId="25" xfId="0" applyFont="1" applyBorder="1" applyAlignment="1">
      <alignment horizontal="center" vertical="center" wrapText="1"/>
    </xf>
    <xf numFmtId="167" fontId="13" fillId="0" borderId="59" xfId="0" applyNumberFormat="1" applyFont="1" applyBorder="1" applyAlignment="1">
      <alignment horizontal="center" vertical="center" wrapText="1"/>
    </xf>
    <xf numFmtId="167" fontId="13" fillId="0" borderId="19" xfId="0" applyNumberFormat="1" applyFont="1" applyBorder="1" applyAlignment="1">
      <alignment horizontal="center" vertical="center" wrapText="1"/>
    </xf>
    <xf numFmtId="167" fontId="13" fillId="0" borderId="55" xfId="0" applyNumberFormat="1" applyFont="1" applyBorder="1" applyAlignment="1">
      <alignment horizontal="center" vertical="center" wrapText="1"/>
    </xf>
    <xf numFmtId="167" fontId="13" fillId="0" borderId="58" xfId="0" applyNumberFormat="1" applyFont="1" applyBorder="1" applyAlignment="1">
      <alignment horizontal="center" vertical="center" wrapText="1"/>
    </xf>
    <xf numFmtId="167" fontId="13" fillId="0" borderId="64" xfId="0" applyNumberFormat="1" applyFont="1" applyBorder="1" applyAlignment="1">
      <alignment horizontal="center" vertical="center" wrapText="1"/>
    </xf>
    <xf numFmtId="167" fontId="13" fillId="0" borderId="59" xfId="0" applyNumberFormat="1" applyFont="1" applyBorder="1" applyAlignment="1">
      <alignment horizontal="center" vertical="center"/>
    </xf>
    <xf numFmtId="167" fontId="13" fillId="0" borderId="60" xfId="0" applyNumberFormat="1" applyFont="1" applyBorder="1" applyAlignment="1">
      <alignment horizontal="center" vertical="center"/>
    </xf>
    <xf numFmtId="167" fontId="13" fillId="0" borderId="25" xfId="0" applyNumberFormat="1" applyFont="1" applyBorder="1" applyAlignment="1">
      <alignment horizontal="center" vertical="center"/>
    </xf>
    <xf numFmtId="167" fontId="13" fillId="0" borderId="19" xfId="0" applyNumberFormat="1" applyFont="1" applyBorder="1" applyAlignment="1">
      <alignment horizontal="center" vertical="center"/>
    </xf>
    <xf numFmtId="49" fontId="13" fillId="3" borderId="17" xfId="0" applyNumberFormat="1" applyFont="1" applyFill="1" applyBorder="1" applyAlignment="1" applyProtection="1">
      <alignment horizontal="center" vertical="center"/>
      <protection locked="0"/>
    </xf>
    <xf numFmtId="0" fontId="4" fillId="0" borderId="75" xfId="0" applyFont="1" applyBorder="1" applyAlignment="1">
      <alignment vertical="center"/>
    </xf>
    <xf numFmtId="0" fontId="4" fillId="0" borderId="70" xfId="0" applyFont="1" applyBorder="1" applyAlignment="1">
      <alignment vertical="center"/>
    </xf>
    <xf numFmtId="0" fontId="5" fillId="0" borderId="70" xfId="0" applyFont="1" applyBorder="1" applyAlignment="1">
      <alignment vertical="center"/>
    </xf>
    <xf numFmtId="0" fontId="0" fillId="0" borderId="69" xfId="0" applyBorder="1"/>
    <xf numFmtId="0" fontId="1" fillId="0" borderId="0" xfId="0" applyFont="1" applyFill="1" applyBorder="1" applyAlignment="1">
      <alignment vertical="center" wrapText="1"/>
    </xf>
    <xf numFmtId="0" fontId="1" fillId="0" borderId="64" xfId="0" applyFont="1" applyFill="1" applyBorder="1" applyAlignment="1">
      <alignment vertical="center" wrapText="1"/>
    </xf>
    <xf numFmtId="0" fontId="2" fillId="0" borderId="64" xfId="0" applyFont="1" applyFill="1" applyBorder="1" applyAlignment="1" applyProtection="1">
      <alignment vertical="center"/>
      <protection locked="0"/>
    </xf>
    <xf numFmtId="0" fontId="0" fillId="0" borderId="0" xfId="0" applyFill="1" applyBorder="1" applyAlignment="1">
      <alignment vertical="center" wrapText="1"/>
    </xf>
    <xf numFmtId="0" fontId="0" fillId="0" borderId="0" xfId="0" applyFill="1" applyBorder="1" applyAlignment="1">
      <alignment vertical="center"/>
    </xf>
    <xf numFmtId="0" fontId="3" fillId="0" borderId="0" xfId="0" applyFont="1" applyFill="1" applyBorder="1" applyAlignment="1" applyProtection="1">
      <alignment vertical="center" textRotation="180" wrapText="1"/>
      <protection locked="0"/>
    </xf>
    <xf numFmtId="0" fontId="2" fillId="0" borderId="0" xfId="0" applyFont="1" applyFill="1" applyBorder="1" applyAlignment="1" applyProtection="1">
      <alignment vertical="center" textRotation="180"/>
    </xf>
    <xf numFmtId="0" fontId="6" fillId="0" borderId="11" xfId="0" applyFont="1" applyBorder="1" applyAlignment="1">
      <alignment horizontal="left"/>
    </xf>
    <xf numFmtId="0" fontId="13" fillId="0" borderId="56"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22" fillId="9" borderId="69" xfId="0" applyFont="1" applyFill="1" applyBorder="1" applyAlignment="1" applyProtection="1">
      <alignment horizontal="center" vertical="center" wrapText="1"/>
      <protection locked="0"/>
    </xf>
    <xf numFmtId="0" fontId="22" fillId="9" borderId="70" xfId="0" applyFont="1" applyFill="1" applyBorder="1" applyAlignment="1" applyProtection="1">
      <alignment horizontal="center" vertical="center" wrapText="1"/>
      <protection locked="0"/>
    </xf>
    <xf numFmtId="0" fontId="22" fillId="9" borderId="75" xfId="0" applyFont="1" applyFill="1" applyBorder="1" applyAlignment="1" applyProtection="1">
      <alignment horizontal="center" vertical="center" wrapText="1"/>
      <protection locked="0"/>
    </xf>
    <xf numFmtId="0" fontId="13" fillId="0" borderId="69"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75" xfId="0" applyFont="1" applyFill="1" applyBorder="1" applyAlignment="1">
      <alignment horizontal="center" vertical="center"/>
    </xf>
    <xf numFmtId="0" fontId="0" fillId="0" borderId="51" xfId="0" applyFont="1" applyFill="1" applyBorder="1" applyAlignment="1">
      <alignment horizontal="center" vertical="center"/>
    </xf>
    <xf numFmtId="0" fontId="13" fillId="0" borderId="69" xfId="0" applyFont="1" applyBorder="1" applyAlignment="1">
      <alignment horizontal="center"/>
    </xf>
    <xf numFmtId="0" fontId="13" fillId="0" borderId="70" xfId="0" applyFont="1" applyBorder="1" applyAlignment="1">
      <alignment horizontal="center"/>
    </xf>
    <xf numFmtId="0" fontId="13" fillId="0" borderId="56" xfId="0" applyFont="1" applyBorder="1" applyAlignment="1">
      <alignment horizontal="center"/>
    </xf>
    <xf numFmtId="0" fontId="13" fillId="0" borderId="51" xfId="0" applyFont="1" applyBorder="1" applyAlignment="1">
      <alignment horizontal="center"/>
    </xf>
    <xf numFmtId="0" fontId="33" fillId="0" borderId="69"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75" xfId="0" applyFont="1" applyFill="1" applyBorder="1" applyAlignment="1">
      <alignment horizontal="center" vertical="center"/>
    </xf>
    <xf numFmtId="1" fontId="2" fillId="9" borderId="52" xfId="0" applyNumberFormat="1" applyFont="1" applyFill="1" applyBorder="1" applyAlignment="1" applyProtection="1">
      <alignment horizontal="center" vertical="center"/>
      <protection locked="0"/>
    </xf>
    <xf numFmtId="1" fontId="2" fillId="9" borderId="3" xfId="0" applyNumberFormat="1" applyFont="1" applyFill="1" applyBorder="1" applyAlignment="1" applyProtection="1">
      <alignment horizontal="center" vertical="center"/>
      <protection locked="0"/>
    </xf>
    <xf numFmtId="1" fontId="2" fillId="9" borderId="28" xfId="0" applyNumberFormat="1" applyFont="1" applyFill="1" applyBorder="1" applyAlignment="1" applyProtection="1">
      <alignment horizontal="center" vertical="center"/>
      <protection locked="0"/>
    </xf>
    <xf numFmtId="1" fontId="2" fillId="9" borderId="62" xfId="0" applyNumberFormat="1" applyFont="1" applyFill="1" applyBorder="1" applyAlignment="1" applyProtection="1">
      <alignment horizontal="center" vertical="center"/>
      <protection locked="0"/>
    </xf>
    <xf numFmtId="1" fontId="2" fillId="9" borderId="23" xfId="0" applyNumberFormat="1" applyFont="1" applyFill="1" applyBorder="1" applyAlignment="1" applyProtection="1">
      <alignment horizontal="center" vertical="center"/>
      <protection locked="0"/>
    </xf>
    <xf numFmtId="1" fontId="2" fillId="9" borderId="24" xfId="0" applyNumberFormat="1" applyFont="1" applyFill="1" applyBorder="1" applyAlignment="1" applyProtection="1">
      <alignment horizontal="center" vertical="center"/>
      <protection locked="0"/>
    </xf>
    <xf numFmtId="1" fontId="2" fillId="9" borderId="44" xfId="0" applyNumberFormat="1" applyFont="1" applyFill="1" applyBorder="1" applyAlignment="1" applyProtection="1">
      <alignment horizontal="center" vertical="center"/>
      <protection locked="0"/>
    </xf>
    <xf numFmtId="1" fontId="2" fillId="9" borderId="45" xfId="0" applyNumberFormat="1" applyFont="1" applyFill="1" applyBorder="1" applyAlignment="1" applyProtection="1">
      <alignment horizontal="center" vertical="center"/>
      <protection locked="0"/>
    </xf>
    <xf numFmtId="1" fontId="2" fillId="9" borderId="40" xfId="0" applyNumberFormat="1" applyFont="1" applyFill="1" applyBorder="1" applyAlignment="1" applyProtection="1">
      <alignment horizontal="center" vertical="center"/>
      <protection locked="0"/>
    </xf>
    <xf numFmtId="0" fontId="33" fillId="0" borderId="59" xfId="0" applyFont="1" applyFill="1" applyBorder="1" applyAlignment="1">
      <alignment horizontal="center" vertical="center" textRotation="180" wrapText="1"/>
    </xf>
    <xf numFmtId="0" fontId="13" fillId="0" borderId="60" xfId="0" applyFont="1" applyFill="1" applyBorder="1" applyAlignment="1">
      <alignment horizontal="center" vertical="center" textRotation="180"/>
    </xf>
    <xf numFmtId="0" fontId="13" fillId="0" borderId="25" xfId="0" applyFont="1" applyFill="1" applyBorder="1" applyAlignment="1">
      <alignment horizontal="center" vertical="center" textRotation="180"/>
    </xf>
    <xf numFmtId="0" fontId="19" fillId="0" borderId="63" xfId="0" applyFont="1" applyFill="1" applyBorder="1" applyAlignment="1">
      <alignment horizontal="center" vertical="center"/>
    </xf>
    <xf numFmtId="0" fontId="19" fillId="0" borderId="20" xfId="0" applyFont="1" applyFill="1" applyBorder="1" applyAlignment="1">
      <alignment horizontal="center" vertical="center"/>
    </xf>
    <xf numFmtId="0" fontId="27" fillId="0" borderId="6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13" fillId="0" borderId="65" xfId="0" applyFont="1" applyFill="1" applyBorder="1" applyAlignment="1">
      <alignment horizontal="center" vertical="center" textRotation="180"/>
    </xf>
    <xf numFmtId="0" fontId="13" fillId="0" borderId="32" xfId="0" applyFont="1" applyFill="1" applyBorder="1" applyAlignment="1">
      <alignment horizontal="center" vertical="center" textRotation="180"/>
    </xf>
    <xf numFmtId="0" fontId="13" fillId="0" borderId="33" xfId="0" applyFont="1" applyFill="1" applyBorder="1" applyAlignment="1">
      <alignment horizontal="center" vertical="center" textRotation="180"/>
    </xf>
    <xf numFmtId="0" fontId="0" fillId="0" borderId="73" xfId="0" applyFont="1" applyFill="1" applyBorder="1" applyAlignment="1">
      <alignment horizontal="center" vertical="center" textRotation="180" wrapText="1"/>
    </xf>
    <xf numFmtId="0" fontId="0" fillId="0" borderId="7" xfId="0" applyFont="1" applyFill="1" applyBorder="1" applyAlignment="1">
      <alignment horizontal="center" vertical="center" textRotation="180" wrapText="1"/>
    </xf>
    <xf numFmtId="0" fontId="0" fillId="0" borderId="10" xfId="0" applyFont="1" applyFill="1" applyBorder="1" applyAlignment="1">
      <alignment horizontal="center" vertical="center" textRotation="180" wrapText="1"/>
    </xf>
    <xf numFmtId="0" fontId="33" fillId="0" borderId="56"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5" xfId="0" applyFont="1" applyFill="1" applyBorder="1" applyAlignment="1">
      <alignment horizontal="center" vertical="center"/>
    </xf>
    <xf numFmtId="0" fontId="6" fillId="3" borderId="69" xfId="0" applyFont="1" applyFill="1" applyBorder="1" applyAlignment="1" applyProtection="1">
      <alignment horizontal="center" vertical="center"/>
      <protection locked="0"/>
    </xf>
    <xf numFmtId="0" fontId="6" fillId="3" borderId="70" xfId="0" applyFont="1" applyFill="1" applyBorder="1" applyAlignment="1" applyProtection="1">
      <alignment horizontal="center" vertical="center"/>
      <protection locked="0"/>
    </xf>
    <xf numFmtId="0" fontId="6" fillId="3" borderId="75" xfId="0" applyFont="1" applyFill="1" applyBorder="1" applyAlignment="1" applyProtection="1">
      <alignment horizontal="center" vertical="center"/>
      <protection locked="0"/>
    </xf>
    <xf numFmtId="0" fontId="24" fillId="0" borderId="69" xfId="0" applyFont="1" applyFill="1" applyBorder="1" applyAlignment="1">
      <alignment horizontal="center" vertical="center" wrapText="1"/>
    </xf>
    <xf numFmtId="0" fontId="24" fillId="0" borderId="70" xfId="0" applyFont="1" applyFill="1" applyBorder="1" applyAlignment="1">
      <alignment horizontal="center" vertical="center" wrapText="1"/>
    </xf>
    <xf numFmtId="0" fontId="24" fillId="0" borderId="75" xfId="0" applyFont="1" applyFill="1" applyBorder="1" applyAlignment="1">
      <alignment horizontal="center" vertical="center" wrapText="1"/>
    </xf>
    <xf numFmtId="168" fontId="6" fillId="3" borderId="69" xfId="0" applyNumberFormat="1" applyFont="1" applyFill="1" applyBorder="1" applyAlignment="1" applyProtection="1">
      <alignment horizontal="center" vertical="center"/>
      <protection locked="0"/>
    </xf>
    <xf numFmtId="168" fontId="6" fillId="3" borderId="70" xfId="0" applyNumberFormat="1" applyFont="1" applyFill="1" applyBorder="1" applyAlignment="1" applyProtection="1">
      <alignment horizontal="center" vertical="center"/>
      <protection locked="0"/>
    </xf>
    <xf numFmtId="168" fontId="6" fillId="3" borderId="75" xfId="0" applyNumberFormat="1" applyFont="1" applyFill="1" applyBorder="1" applyAlignment="1" applyProtection="1">
      <alignment horizontal="center" vertical="center"/>
      <protection locked="0"/>
    </xf>
    <xf numFmtId="0" fontId="4" fillId="0" borderId="69" xfId="0" applyFont="1" applyBorder="1" applyAlignment="1">
      <alignment horizontal="center"/>
    </xf>
    <xf numFmtId="0" fontId="4" fillId="0" borderId="70" xfId="0" applyFont="1" applyBorder="1" applyAlignment="1">
      <alignment horizontal="center"/>
    </xf>
    <xf numFmtId="0" fontId="25" fillId="9" borderId="69" xfId="0" applyFont="1" applyFill="1" applyBorder="1" applyAlignment="1" applyProtection="1">
      <alignment horizontal="center" vertical="center"/>
      <protection locked="0"/>
    </xf>
    <xf numFmtId="0" fontId="25" fillId="9" borderId="70" xfId="0" applyFont="1" applyFill="1" applyBorder="1" applyAlignment="1" applyProtection="1">
      <alignment horizontal="center" vertical="center"/>
      <protection locked="0"/>
    </xf>
    <xf numFmtId="0" fontId="25" fillId="9" borderId="75" xfId="0" applyFont="1" applyFill="1" applyBorder="1" applyAlignment="1" applyProtection="1">
      <alignment horizontal="center" vertical="center"/>
      <protection locked="0"/>
    </xf>
    <xf numFmtId="0" fontId="2" fillId="0" borderId="48" xfId="0" applyFont="1" applyBorder="1" applyAlignment="1">
      <alignment horizontal="center" vertical="center"/>
    </xf>
    <xf numFmtId="0" fontId="2" fillId="0" borderId="35" xfId="0" applyFont="1" applyBorder="1" applyAlignment="1">
      <alignment horizontal="center" vertical="center"/>
    </xf>
    <xf numFmtId="0" fontId="6" fillId="0" borderId="64" xfId="0" applyFont="1" applyFill="1" applyBorder="1" applyAlignment="1">
      <alignment horizontal="center" vertical="center"/>
    </xf>
    <xf numFmtId="0" fontId="6" fillId="0" borderId="35" xfId="0" applyFont="1" applyFill="1" applyBorder="1" applyAlignment="1">
      <alignment horizontal="center" vertical="center"/>
    </xf>
    <xf numFmtId="0" fontId="25" fillId="9" borderId="56" xfId="0" applyFont="1" applyFill="1" applyBorder="1" applyAlignment="1" applyProtection="1">
      <alignment horizontal="center" vertical="center"/>
      <protection locked="0"/>
    </xf>
    <xf numFmtId="0" fontId="25" fillId="9" borderId="51" xfId="0" applyFont="1" applyFill="1" applyBorder="1" applyAlignment="1" applyProtection="1">
      <alignment horizontal="center" vertical="center"/>
      <protection locked="0"/>
    </xf>
    <xf numFmtId="168" fontId="6" fillId="3" borderId="48" xfId="0" applyNumberFormat="1" applyFont="1" applyFill="1" applyBorder="1" applyAlignment="1" applyProtection="1">
      <alignment horizontal="center" vertical="center"/>
      <protection locked="0"/>
    </xf>
    <xf numFmtId="168" fontId="6" fillId="3" borderId="67" xfId="0" applyNumberFormat="1" applyFont="1" applyFill="1" applyBorder="1" applyAlignment="1" applyProtection="1">
      <alignment horizontal="center" vertical="center"/>
      <protection locked="0"/>
    </xf>
    <xf numFmtId="168" fontId="6" fillId="3" borderId="68" xfId="0" applyNumberFormat="1" applyFont="1" applyFill="1" applyBorder="1" applyAlignment="1" applyProtection="1">
      <alignment horizontal="center" vertical="center"/>
      <protection locked="0"/>
    </xf>
    <xf numFmtId="0" fontId="19" fillId="3" borderId="69" xfId="0" applyFont="1" applyFill="1" applyBorder="1" applyAlignment="1" applyProtection="1">
      <alignment horizontal="center" vertical="center"/>
      <protection locked="0"/>
    </xf>
    <xf numFmtId="0" fontId="19" fillId="3" borderId="70" xfId="0" applyFont="1" applyFill="1" applyBorder="1" applyAlignment="1" applyProtection="1">
      <alignment horizontal="center" vertical="center"/>
      <protection locked="0"/>
    </xf>
    <xf numFmtId="0" fontId="19" fillId="3" borderId="75" xfId="0" applyFont="1" applyFill="1" applyBorder="1" applyAlignment="1" applyProtection="1">
      <alignment horizontal="center" vertical="center"/>
      <protection locked="0"/>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5" xfId="0" applyFont="1" applyBorder="1" applyAlignment="1">
      <alignment horizontal="center" vertical="center"/>
    </xf>
    <xf numFmtId="168" fontId="19" fillId="3" borderId="56" xfId="0" applyNumberFormat="1" applyFont="1" applyFill="1" applyBorder="1" applyAlignment="1" applyProtection="1">
      <alignment horizontal="center" vertical="center"/>
      <protection locked="0"/>
    </xf>
    <xf numFmtId="168" fontId="19" fillId="3" borderId="51" xfId="0" applyNumberFormat="1" applyFont="1" applyFill="1" applyBorder="1" applyAlignment="1" applyProtection="1">
      <alignment horizontal="center" vertical="center"/>
      <protection locked="0"/>
    </xf>
    <xf numFmtId="168" fontId="19" fillId="3" borderId="69" xfId="0" applyNumberFormat="1" applyFont="1" applyFill="1" applyBorder="1" applyAlignment="1" applyProtection="1">
      <alignment horizontal="center" vertical="center"/>
      <protection locked="0"/>
    </xf>
    <xf numFmtId="168" fontId="19" fillId="3" borderId="70" xfId="0" applyNumberFormat="1" applyFont="1" applyFill="1" applyBorder="1" applyAlignment="1" applyProtection="1">
      <alignment horizontal="center" vertical="center"/>
      <protection locked="0"/>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1" fillId="0" borderId="0" xfId="0" applyFont="1" applyBorder="1" applyAlignment="1">
      <alignment horizontal="center" vertical="center"/>
    </xf>
    <xf numFmtId="0" fontId="13" fillId="0" borderId="65" xfId="0" applyFont="1" applyBorder="1" applyAlignment="1">
      <alignment horizontal="center" vertical="center" textRotation="180"/>
    </xf>
    <xf numFmtId="0" fontId="13" fillId="0" borderId="32" xfId="0" applyFont="1" applyBorder="1" applyAlignment="1">
      <alignment horizontal="center" vertical="center" textRotation="180"/>
    </xf>
    <xf numFmtId="0" fontId="13" fillId="0" borderId="33" xfId="0" applyFont="1" applyBorder="1" applyAlignment="1">
      <alignment horizontal="center" vertical="center" textRotation="180"/>
    </xf>
    <xf numFmtId="0" fontId="0" fillId="0" borderId="53" xfId="0" applyBorder="1" applyAlignment="1">
      <alignment horizontal="center" vertical="center" textRotation="180" wrapText="1"/>
    </xf>
    <xf numFmtId="0" fontId="0" fillId="0" borderId="54" xfId="0" applyBorder="1" applyAlignment="1">
      <alignment horizontal="center" vertical="center" textRotation="180" wrapText="1"/>
    </xf>
    <xf numFmtId="0" fontId="0" fillId="0" borderId="30" xfId="0" applyBorder="1" applyAlignment="1">
      <alignment horizontal="center" vertical="center" textRotation="180" wrapText="1"/>
    </xf>
    <xf numFmtId="0" fontId="3" fillId="0" borderId="56" xfId="0" applyFont="1" applyBorder="1" applyAlignment="1">
      <alignment horizontal="center" vertical="center"/>
    </xf>
    <xf numFmtId="0" fontId="3" fillId="0" borderId="51" xfId="0" applyFont="1" applyBorder="1" applyAlignment="1">
      <alignment horizontal="center" vertical="center"/>
    </xf>
    <xf numFmtId="0" fontId="3" fillId="0" borderId="57" xfId="0" applyFont="1" applyBorder="1" applyAlignment="1">
      <alignment horizontal="center" vertical="center"/>
    </xf>
    <xf numFmtId="0" fontId="3" fillId="0" borderId="64" xfId="0" applyFont="1" applyBorder="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13" fillId="0" borderId="39" xfId="0" applyFont="1" applyBorder="1" applyAlignment="1">
      <alignment horizontal="center" vertical="center"/>
    </xf>
    <xf numFmtId="0" fontId="13" fillId="0" borderId="29" xfId="0" applyFont="1" applyBorder="1" applyAlignment="1">
      <alignment horizontal="center" vertical="center"/>
    </xf>
    <xf numFmtId="0" fontId="2" fillId="7" borderId="10" xfId="0" applyFont="1" applyFill="1" applyBorder="1" applyAlignment="1">
      <alignment horizontal="right" vertical="center"/>
    </xf>
    <xf numFmtId="0" fontId="2" fillId="7" borderId="11" xfId="0" applyFont="1" applyFill="1" applyBorder="1" applyAlignment="1">
      <alignment horizontal="right" vertical="center"/>
    </xf>
    <xf numFmtId="0" fontId="2" fillId="7" borderId="6" xfId="0" applyFont="1" applyFill="1" applyBorder="1" applyAlignment="1">
      <alignment horizontal="right" vertical="center"/>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3" fillId="0" borderId="74" xfId="0" applyFont="1" applyBorder="1" applyAlignment="1">
      <alignment horizontal="center" vertical="center"/>
    </xf>
    <xf numFmtId="0" fontId="3" fillId="0" borderId="71" xfId="0" applyFont="1" applyBorder="1" applyAlignment="1">
      <alignment horizontal="center" vertical="center"/>
    </xf>
    <xf numFmtId="0" fontId="13" fillId="0" borderId="34" xfId="0" applyFont="1" applyBorder="1" applyAlignment="1">
      <alignment horizontal="center" vertical="center"/>
    </xf>
    <xf numFmtId="0" fontId="13" fillId="0" borderId="31" xfId="0" applyFont="1" applyBorder="1" applyAlignment="1">
      <alignment horizontal="center" vertical="center"/>
    </xf>
    <xf numFmtId="0" fontId="13" fillId="0" borderId="63" xfId="0" applyFont="1" applyBorder="1" applyAlignment="1">
      <alignment horizontal="center" vertical="center" textRotation="180"/>
    </xf>
    <xf numFmtId="0" fontId="13" fillId="0" borderId="20" xfId="0" applyFont="1" applyBorder="1" applyAlignment="1">
      <alignment horizontal="center" vertical="center" textRotation="180"/>
    </xf>
    <xf numFmtId="0" fontId="13" fillId="0" borderId="19" xfId="0" applyFont="1" applyBorder="1" applyAlignment="1">
      <alignment horizontal="center" vertical="center" textRotation="180"/>
    </xf>
    <xf numFmtId="0" fontId="12" fillId="0" borderId="48"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2" fillId="7" borderId="5" xfId="0" applyFont="1" applyFill="1" applyBorder="1" applyAlignment="1">
      <alignment horizontal="right" vertical="center"/>
    </xf>
    <xf numFmtId="0" fontId="4" fillId="0" borderId="78"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75" xfId="0" applyFont="1" applyBorder="1" applyAlignment="1">
      <alignment horizontal="center" vertical="center"/>
    </xf>
    <xf numFmtId="0" fontId="5" fillId="3" borderId="69" xfId="0" applyFont="1" applyFill="1" applyBorder="1" applyAlignment="1" applyProtection="1">
      <alignment horizontal="center" vertical="center"/>
      <protection locked="0"/>
    </xf>
    <xf numFmtId="0" fontId="5" fillId="3" borderId="75" xfId="0" applyFont="1" applyFill="1" applyBorder="1" applyAlignment="1" applyProtection="1">
      <alignment horizontal="center" vertical="center"/>
      <protection locked="0"/>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5" xfId="0" applyFont="1" applyBorder="1" applyAlignment="1" applyProtection="1">
      <alignment horizontal="center" vertical="center"/>
    </xf>
    <xf numFmtId="168" fontId="19" fillId="3" borderId="75" xfId="0" applyNumberFormat="1" applyFont="1" applyFill="1" applyBorder="1" applyAlignment="1" applyProtection="1">
      <alignment horizontal="center" vertical="center"/>
      <protection locked="0"/>
    </xf>
    <xf numFmtId="0" fontId="6" fillId="0" borderId="63" xfId="0" applyFont="1" applyBorder="1" applyAlignment="1">
      <alignment horizontal="center" vertical="center" textRotation="180" wrapText="1"/>
    </xf>
    <xf numFmtId="0" fontId="6" fillId="0" borderId="20" xfId="0" applyFont="1" applyBorder="1" applyAlignment="1">
      <alignment horizontal="center" vertical="center" textRotation="180" wrapText="1"/>
    </xf>
    <xf numFmtId="0" fontId="6" fillId="0" borderId="55" xfId="0" applyFont="1" applyBorder="1" applyAlignment="1">
      <alignment horizontal="center" vertical="center" textRotation="180" wrapText="1"/>
    </xf>
    <xf numFmtId="0" fontId="13" fillId="0" borderId="63" xfId="0" applyFont="1" applyBorder="1" applyAlignment="1">
      <alignment horizontal="center" vertical="center" textRotation="180" wrapText="1"/>
    </xf>
    <xf numFmtId="0" fontId="13" fillId="0" borderId="20" xfId="0" applyFont="1" applyBorder="1" applyAlignment="1">
      <alignment horizontal="center" vertical="center" textRotation="180" wrapText="1"/>
    </xf>
    <xf numFmtId="0" fontId="13" fillId="0" borderId="19" xfId="0" applyFont="1" applyBorder="1" applyAlignment="1">
      <alignment horizontal="center" vertical="center" textRotation="180" wrapText="1"/>
    </xf>
    <xf numFmtId="0" fontId="13" fillId="0" borderId="56" xfId="0" applyFont="1" applyBorder="1" applyAlignment="1" applyProtection="1">
      <alignment horizontal="center" vertical="center" textRotation="180" wrapText="1"/>
    </xf>
    <xf numFmtId="0" fontId="13" fillId="0" borderId="64" xfId="0" applyFont="1" applyBorder="1" applyAlignment="1" applyProtection="1">
      <alignment horizontal="center" vertical="center" textRotation="180" wrapText="1"/>
    </xf>
    <xf numFmtId="0" fontId="13" fillId="0" borderId="48" xfId="0" applyFont="1" applyBorder="1" applyAlignment="1" applyProtection="1">
      <alignment horizontal="center" vertical="center" textRotation="180" wrapText="1"/>
    </xf>
    <xf numFmtId="0" fontId="13" fillId="0" borderId="56" xfId="0" applyFont="1" applyBorder="1" applyAlignment="1">
      <alignment horizontal="center" vertical="center" textRotation="180"/>
    </xf>
    <xf numFmtId="0" fontId="13" fillId="0" borderId="64" xfId="0" applyFont="1" applyBorder="1" applyAlignment="1">
      <alignment horizontal="center" vertical="center" textRotation="180"/>
    </xf>
    <xf numFmtId="0" fontId="13" fillId="0" borderId="58" xfId="0" applyFont="1" applyBorder="1" applyAlignment="1">
      <alignment horizontal="center" vertical="center" textRotation="180"/>
    </xf>
    <xf numFmtId="0" fontId="12" fillId="0" borderId="69" xfId="0" applyFont="1" applyBorder="1" applyAlignment="1">
      <alignment horizontal="right" vertical="center" wrapText="1"/>
    </xf>
    <xf numFmtId="0" fontId="12" fillId="0" borderId="70" xfId="0" applyFont="1" applyBorder="1" applyAlignment="1">
      <alignment horizontal="right" vertical="center" wrapText="1"/>
    </xf>
    <xf numFmtId="0" fontId="18" fillId="0" borderId="70" xfId="0" applyFont="1" applyBorder="1" applyAlignment="1">
      <alignment horizontal="right" vertical="center" wrapText="1"/>
    </xf>
    <xf numFmtId="0" fontId="18" fillId="0" borderId="72" xfId="0" applyFont="1" applyBorder="1" applyAlignment="1">
      <alignment horizontal="right" vertical="center" wrapText="1"/>
    </xf>
    <xf numFmtId="0" fontId="0" fillId="0" borderId="58"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62"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0" xfId="0" applyFont="1" applyBorder="1" applyAlignment="1">
      <alignment horizontal="center" vertical="center" wrapText="1"/>
    </xf>
    <xf numFmtId="0" fontId="2" fillId="3" borderId="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3" fillId="0" borderId="48"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75" xfId="0" applyFont="1" applyBorder="1" applyAlignment="1">
      <alignment horizontal="center" vertical="center" wrapText="1"/>
    </xf>
    <xf numFmtId="0" fontId="5" fillId="3" borderId="70" xfId="0"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5" xfId="0" applyFont="1" applyBorder="1" applyAlignment="1">
      <alignment horizontal="center" vertical="center"/>
    </xf>
    <xf numFmtId="0" fontId="28" fillId="0" borderId="69" xfId="0" applyFont="1" applyBorder="1" applyAlignment="1">
      <alignment horizontal="right" vertical="center" wrapText="1"/>
    </xf>
    <xf numFmtId="0" fontId="28" fillId="0" borderId="70" xfId="0" applyFont="1" applyBorder="1" applyAlignment="1">
      <alignment horizontal="right" vertical="center" wrapText="1"/>
    </xf>
    <xf numFmtId="0" fontId="27" fillId="0" borderId="70" xfId="0" applyFont="1" applyBorder="1" applyAlignment="1">
      <alignment horizontal="right" vertical="center" wrapText="1"/>
    </xf>
    <xf numFmtId="0" fontId="27" fillId="0" borderId="72" xfId="0" applyFont="1" applyBorder="1" applyAlignment="1">
      <alignment horizontal="right" vertical="center" wrapText="1"/>
    </xf>
    <xf numFmtId="0" fontId="28" fillId="0" borderId="51" xfId="0" applyFont="1" applyBorder="1" applyAlignment="1">
      <alignment horizontal="right" vertical="center" wrapText="1"/>
    </xf>
    <xf numFmtId="0" fontId="27" fillId="0" borderId="51" xfId="0" applyFont="1" applyBorder="1" applyAlignment="1">
      <alignment horizontal="right" vertical="center" wrapText="1"/>
    </xf>
    <xf numFmtId="0" fontId="27" fillId="0" borderId="77" xfId="0" applyFont="1" applyBorder="1" applyAlignment="1">
      <alignment horizontal="right" vertical="center" wrapText="1"/>
    </xf>
    <xf numFmtId="0" fontId="13" fillId="0" borderId="63" xfId="0" applyFont="1" applyBorder="1" applyAlignment="1" applyProtection="1">
      <alignment horizontal="center" vertical="center" textRotation="180" wrapText="1"/>
    </xf>
    <xf numFmtId="0" fontId="13" fillId="0" borderId="20" xfId="0" applyFont="1" applyBorder="1" applyAlignment="1" applyProtection="1">
      <alignment horizontal="center" vertical="center" textRotation="180" wrapText="1"/>
    </xf>
    <xf numFmtId="0" fontId="13" fillId="0" borderId="55" xfId="0" applyFont="1" applyBorder="1" applyAlignment="1" applyProtection="1">
      <alignment horizontal="center" vertical="center" textRotation="180" wrapText="1"/>
    </xf>
    <xf numFmtId="0" fontId="13" fillId="7" borderId="5" xfId="0" applyFont="1" applyFill="1" applyBorder="1" applyAlignment="1">
      <alignment horizontal="right" vertical="center"/>
    </xf>
    <xf numFmtId="0" fontId="19" fillId="3" borderId="51" xfId="0" applyFont="1" applyFill="1" applyBorder="1" applyAlignment="1" applyProtection="1">
      <alignment horizontal="center" vertical="center"/>
      <protection locked="0"/>
    </xf>
    <xf numFmtId="0" fontId="13" fillId="0" borderId="59" xfId="0" applyFont="1" applyBorder="1" applyAlignment="1">
      <alignment horizontal="center" vertical="center" textRotation="180"/>
    </xf>
    <xf numFmtId="0" fontId="13" fillId="0" borderId="60" xfId="0" applyFont="1" applyBorder="1" applyAlignment="1">
      <alignment horizontal="center" vertical="center" textRotation="180"/>
    </xf>
    <xf numFmtId="168" fontId="19" fillId="3" borderId="57" xfId="0" applyNumberFormat="1" applyFont="1" applyFill="1" applyBorder="1" applyAlignment="1" applyProtection="1">
      <alignment horizontal="center" vertical="center"/>
      <protection locked="0"/>
    </xf>
    <xf numFmtId="0" fontId="0" fillId="0" borderId="62" xfId="0" applyFont="1" applyBorder="1" applyAlignment="1">
      <alignment horizontal="center" vertical="center"/>
    </xf>
    <xf numFmtId="0" fontId="0" fillId="0" borderId="23" xfId="0" applyFont="1" applyBorder="1" applyAlignment="1">
      <alignment horizontal="center" vertical="center"/>
    </xf>
    <xf numFmtId="0" fontId="0" fillId="0" borderId="14"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68" xfId="0" applyFont="1" applyFill="1" applyBorder="1" applyAlignment="1">
      <alignment horizontal="center" vertical="center"/>
    </xf>
    <xf numFmtId="0" fontId="0" fillId="0" borderId="5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2" fillId="0" borderId="65" xfId="0" applyFont="1" applyBorder="1" applyAlignment="1">
      <alignment horizontal="center" vertical="center" textRotation="180"/>
    </xf>
    <xf numFmtId="0" fontId="2" fillId="0" borderId="32" xfId="0" applyFont="1" applyBorder="1" applyAlignment="1">
      <alignment horizontal="center" vertical="center" textRotation="180"/>
    </xf>
    <xf numFmtId="0" fontId="2" fillId="0" borderId="33" xfId="0" applyFont="1" applyBorder="1" applyAlignment="1">
      <alignment horizontal="center" vertical="center" textRotation="180"/>
    </xf>
    <xf numFmtId="0" fontId="2" fillId="0" borderId="73" xfId="0" applyFont="1" applyBorder="1" applyAlignment="1">
      <alignment horizontal="center" vertical="center" textRotation="180" wrapText="1"/>
    </xf>
    <xf numFmtId="0" fontId="2" fillId="0" borderId="7" xfId="0" applyFont="1" applyBorder="1" applyAlignment="1">
      <alignment horizontal="center" vertical="center" textRotation="180"/>
    </xf>
    <xf numFmtId="0" fontId="2" fillId="0" borderId="10" xfId="0" applyFont="1" applyBorder="1" applyAlignment="1">
      <alignment horizontal="center" vertical="center" textRotation="180"/>
    </xf>
    <xf numFmtId="0" fontId="2" fillId="3" borderId="38" xfId="0" applyFont="1" applyFill="1" applyBorder="1" applyAlignment="1" applyProtection="1">
      <alignment horizontal="center" vertical="center" textRotation="180"/>
      <protection locked="0"/>
    </xf>
    <xf numFmtId="0" fontId="2" fillId="3" borderId="32" xfId="0" applyFont="1" applyFill="1" applyBorder="1" applyAlignment="1" applyProtection="1">
      <alignment horizontal="center" vertical="center" textRotation="180"/>
      <protection locked="0"/>
    </xf>
    <xf numFmtId="0" fontId="2" fillId="3" borderId="41" xfId="0" applyFont="1" applyFill="1" applyBorder="1" applyAlignment="1" applyProtection="1">
      <alignment horizontal="center" vertical="center" textRotation="180"/>
      <protection locked="0"/>
    </xf>
    <xf numFmtId="0" fontId="3" fillId="3" borderId="21" xfId="0" applyFont="1" applyFill="1" applyBorder="1" applyAlignment="1" applyProtection="1">
      <alignment horizontal="center" vertical="center" textRotation="180" wrapText="1"/>
      <protection locked="0"/>
    </xf>
    <xf numFmtId="0" fontId="3" fillId="3" borderId="0" xfId="0" applyFont="1" applyFill="1" applyBorder="1" applyAlignment="1" applyProtection="1">
      <alignment horizontal="center" vertical="center" textRotation="180" wrapText="1"/>
      <protection locked="0"/>
    </xf>
    <xf numFmtId="0" fontId="3" fillId="3" borderId="67" xfId="0" applyFont="1" applyFill="1" applyBorder="1" applyAlignment="1" applyProtection="1">
      <alignment horizontal="center" vertical="center" textRotation="180" wrapText="1"/>
      <protection locked="0"/>
    </xf>
    <xf numFmtId="0" fontId="2" fillId="0" borderId="53" xfId="0" applyFont="1" applyBorder="1" applyAlignment="1" applyProtection="1">
      <alignment horizontal="center" vertical="center" textRotation="180"/>
    </xf>
    <xf numFmtId="0" fontId="2" fillId="0" borderId="54" xfId="0" applyFont="1" applyBorder="1" applyAlignment="1" applyProtection="1">
      <alignment horizontal="center" vertical="center" textRotation="180"/>
    </xf>
    <xf numFmtId="0" fontId="2" fillId="0" borderId="50" xfId="0" applyFont="1" applyBorder="1" applyAlignment="1" applyProtection="1">
      <alignment horizontal="center" vertical="center" textRotation="180"/>
    </xf>
    <xf numFmtId="168" fontId="19" fillId="0" borderId="69" xfId="0" applyNumberFormat="1" applyFont="1" applyFill="1" applyBorder="1" applyAlignment="1" applyProtection="1">
      <alignment horizontal="center" vertical="center"/>
    </xf>
    <xf numFmtId="168" fontId="19" fillId="0" borderId="75" xfId="0" applyNumberFormat="1" applyFont="1" applyFill="1" applyBorder="1" applyAlignment="1" applyProtection="1">
      <alignment horizontal="center" vertical="center"/>
    </xf>
    <xf numFmtId="168" fontId="19" fillId="0" borderId="69" xfId="0" applyNumberFormat="1" applyFont="1" applyBorder="1" applyAlignment="1">
      <alignment horizontal="center" vertical="center"/>
    </xf>
    <xf numFmtId="168" fontId="19" fillId="0" borderId="75" xfId="0" applyNumberFormat="1" applyFont="1" applyBorder="1" applyAlignment="1">
      <alignment horizontal="center" vertical="center"/>
    </xf>
    <xf numFmtId="0" fontId="14" fillId="0" borderId="69" xfId="0" applyFont="1" applyFill="1" applyBorder="1" applyAlignment="1" applyProtection="1">
      <alignment horizontal="center" vertical="center"/>
    </xf>
    <xf numFmtId="0" fontId="14" fillId="0" borderId="70" xfId="0" applyFont="1" applyFill="1" applyBorder="1" applyAlignment="1" applyProtection="1">
      <alignment horizontal="center" vertical="center"/>
    </xf>
    <xf numFmtId="0" fontId="14" fillId="0" borderId="75" xfId="0" applyFont="1" applyFill="1" applyBorder="1" applyAlignment="1" applyProtection="1">
      <alignment horizontal="center" vertical="center"/>
    </xf>
    <xf numFmtId="0" fontId="13" fillId="0" borderId="48" xfId="0" applyFont="1" applyBorder="1" applyAlignment="1">
      <alignment horizontal="center" vertical="center" textRotation="180"/>
    </xf>
    <xf numFmtId="0" fontId="13" fillId="0" borderId="73" xfId="0" applyFont="1" applyBorder="1" applyAlignment="1">
      <alignment horizontal="center" vertical="center" textRotation="180" wrapText="1"/>
    </xf>
    <xf numFmtId="0" fontId="13" fillId="0" borderId="7" xfId="0" applyFont="1" applyBorder="1" applyAlignment="1">
      <alignment horizontal="center" vertical="center" textRotation="180" wrapText="1"/>
    </xf>
    <xf numFmtId="0" fontId="13" fillId="0" borderId="49" xfId="0" applyFont="1" applyBorder="1" applyAlignment="1">
      <alignment horizontal="center" vertical="center" textRotation="180" wrapText="1"/>
    </xf>
    <xf numFmtId="0" fontId="13" fillId="0" borderId="63" xfId="0" applyFont="1" applyFill="1" applyBorder="1" applyAlignment="1">
      <alignment horizontal="center" vertical="center" textRotation="180" wrapText="1"/>
    </xf>
    <xf numFmtId="0" fontId="13" fillId="0" borderId="20" xfId="0" applyFont="1" applyFill="1" applyBorder="1" applyAlignment="1">
      <alignment horizontal="center" vertical="center" textRotation="180" wrapText="1"/>
    </xf>
    <xf numFmtId="0" fontId="14" fillId="3" borderId="69" xfId="0" applyFont="1" applyFill="1" applyBorder="1" applyAlignment="1" applyProtection="1">
      <alignment horizontal="center" vertical="center"/>
      <protection locked="0"/>
    </xf>
    <xf numFmtId="0" fontId="14" fillId="3" borderId="70" xfId="0" applyFont="1" applyFill="1" applyBorder="1" applyAlignment="1" applyProtection="1">
      <alignment horizontal="center" vertical="center"/>
      <protection locked="0"/>
    </xf>
    <xf numFmtId="0" fontId="14" fillId="3" borderId="75" xfId="0" applyFont="1" applyFill="1" applyBorder="1" applyAlignment="1" applyProtection="1">
      <alignment horizontal="center" vertical="center"/>
      <protection locked="0"/>
    </xf>
    <xf numFmtId="0" fontId="13" fillId="0" borderId="62" xfId="0" applyFont="1" applyBorder="1" applyAlignment="1">
      <alignment horizontal="center" vertical="center"/>
    </xf>
    <xf numFmtId="0" fontId="13" fillId="0" borderId="23" xfId="0" applyFont="1" applyBorder="1" applyAlignment="1">
      <alignment horizontal="center" vertical="center"/>
    </xf>
    <xf numFmtId="0" fontId="13" fillId="0" borderId="52" xfId="0" applyFont="1" applyBorder="1" applyAlignment="1">
      <alignment horizontal="center" vertical="center" wrapText="1"/>
    </xf>
    <xf numFmtId="0" fontId="13" fillId="0" borderId="28" xfId="0" applyFont="1" applyBorder="1" applyAlignment="1">
      <alignment horizontal="center" vertical="center" wrapText="1"/>
    </xf>
    <xf numFmtId="0" fontId="1" fillId="0" borderId="0" xfId="0" applyFont="1" applyFill="1" applyBorder="1" applyAlignment="1">
      <alignment horizontal="center" vertical="center"/>
    </xf>
    <xf numFmtId="168" fontId="19" fillId="3" borderId="70" xfId="0" applyNumberFormat="1" applyFont="1" applyFill="1" applyBorder="1" applyAlignment="1" applyProtection="1">
      <alignment horizontal="center" vertical="center" wrapText="1"/>
      <protection locked="0"/>
    </xf>
    <xf numFmtId="168" fontId="19" fillId="3" borderId="75" xfId="0" applyNumberFormat="1" applyFont="1" applyFill="1" applyBorder="1" applyAlignment="1" applyProtection="1">
      <alignment horizontal="center" vertical="center" wrapText="1"/>
      <protection locked="0"/>
    </xf>
    <xf numFmtId="0" fontId="13" fillId="0" borderId="44" xfId="0" applyFont="1" applyFill="1" applyBorder="1" applyAlignment="1">
      <alignment horizontal="center" vertical="center" textRotation="180" wrapText="1"/>
    </xf>
    <xf numFmtId="0" fontId="13" fillId="0" borderId="58" xfId="0" applyFont="1" applyFill="1" applyBorder="1" applyAlignment="1">
      <alignment horizontal="center" vertical="center" textRotation="180" wrapText="1"/>
    </xf>
    <xf numFmtId="0" fontId="13" fillId="0" borderId="52" xfId="0" applyFont="1" applyFill="1" applyBorder="1" applyAlignment="1">
      <alignment horizontal="center" vertical="center" textRotation="180" wrapText="1"/>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168" fontId="19" fillId="0" borderId="70" xfId="0" applyNumberFormat="1" applyFont="1" applyFill="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75" xfId="0" applyFont="1" applyFill="1" applyBorder="1" applyAlignment="1" applyProtection="1">
      <alignment horizontal="center" vertical="center"/>
    </xf>
    <xf numFmtId="0" fontId="12" fillId="4" borderId="56"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12" fillId="4" borderId="57"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9" fillId="3" borderId="48" xfId="0" applyFont="1" applyFill="1" applyBorder="1" applyAlignment="1" applyProtection="1">
      <alignment horizontal="center" vertical="center"/>
      <protection locked="0"/>
    </xf>
    <xf numFmtId="0" fontId="19" fillId="3" borderId="67" xfId="0" applyFont="1" applyFill="1" applyBorder="1" applyAlignment="1" applyProtection="1">
      <alignment horizontal="center" vertical="center"/>
      <protection locked="0"/>
    </xf>
    <xf numFmtId="0" fontId="19" fillId="3" borderId="68" xfId="0" applyFont="1" applyFill="1" applyBorder="1" applyAlignment="1" applyProtection="1">
      <alignment horizontal="center" vertical="center"/>
      <protection locked="0"/>
    </xf>
    <xf numFmtId="0" fontId="3" fillId="0" borderId="107" xfId="0" applyFont="1" applyBorder="1" applyAlignment="1">
      <alignment horizontal="center" vertical="center" wrapText="1"/>
    </xf>
    <xf numFmtId="0" fontId="3" fillId="0" borderId="75" xfId="0" applyFont="1" applyFill="1" applyBorder="1" applyAlignment="1" applyProtection="1">
      <alignment horizontal="center" vertical="center"/>
    </xf>
    <xf numFmtId="0" fontId="2" fillId="0" borderId="5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7" xfId="0" applyFont="1" applyBorder="1" applyAlignment="1">
      <alignment horizontal="center" vertical="center" wrapText="1"/>
    </xf>
    <xf numFmtId="1" fontId="13" fillId="0" borderId="101" xfId="0" applyNumberFormat="1" applyFont="1" applyBorder="1" applyAlignment="1">
      <alignment horizontal="center" vertical="center"/>
    </xf>
    <xf numFmtId="1" fontId="13" fillId="0" borderId="112" xfId="0" applyNumberFormat="1" applyFont="1" applyBorder="1" applyAlignment="1">
      <alignment horizontal="center" vertical="center"/>
    </xf>
    <xf numFmtId="169" fontId="13" fillId="3" borderId="114" xfId="0" applyNumberFormat="1" applyFont="1" applyFill="1" applyBorder="1" applyAlignment="1" applyProtection="1">
      <alignment horizontal="center" vertical="center"/>
      <protection locked="0"/>
    </xf>
    <xf numFmtId="169" fontId="13" fillId="3" borderId="115" xfId="0" applyNumberFormat="1" applyFont="1" applyFill="1" applyBorder="1" applyAlignment="1" applyProtection="1">
      <alignment horizontal="center" vertical="center"/>
      <protection locked="0"/>
    </xf>
    <xf numFmtId="1" fontId="13" fillId="0" borderId="23" xfId="0" applyNumberFormat="1" applyFont="1" applyBorder="1" applyAlignment="1">
      <alignment horizontal="center" vertical="center"/>
    </xf>
    <xf numFmtId="0" fontId="0" fillId="4" borderId="63" xfId="0" applyFill="1" applyBorder="1" applyAlignment="1">
      <alignment horizontal="center" vertical="center" textRotation="180" wrapText="1"/>
    </xf>
    <xf numFmtId="0" fontId="0" fillId="4" borderId="20" xfId="0" applyFill="1" applyBorder="1" applyAlignment="1">
      <alignment horizontal="center" vertical="center" textRotation="180" wrapText="1"/>
    </xf>
    <xf numFmtId="0" fontId="0" fillId="4" borderId="19" xfId="0" applyFill="1" applyBorder="1" applyAlignment="1">
      <alignment horizontal="center" vertical="center" textRotation="180" wrapText="1"/>
    </xf>
    <xf numFmtId="0" fontId="13" fillId="0" borderId="125" xfId="0" applyFont="1" applyBorder="1" applyAlignment="1">
      <alignment horizontal="center" vertical="center" wrapText="1"/>
    </xf>
    <xf numFmtId="0" fontId="13" fillId="0" borderId="121" xfId="0" applyFont="1" applyBorder="1" applyAlignment="1">
      <alignment horizontal="center" vertical="center" wrapText="1"/>
    </xf>
    <xf numFmtId="0" fontId="13" fillId="0" borderId="116"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51" xfId="0" applyFont="1" applyBorder="1" applyAlignment="1">
      <alignment horizontal="center" vertical="center" wrapText="1"/>
    </xf>
    <xf numFmtId="0" fontId="0" fillId="4" borderId="36" xfId="0" applyFill="1" applyBorder="1" applyAlignment="1">
      <alignment horizontal="center" vertical="center" textRotation="180" wrapText="1"/>
    </xf>
    <xf numFmtId="0" fontId="0" fillId="4" borderId="33" xfId="0" applyFill="1" applyBorder="1" applyAlignment="1">
      <alignment horizontal="center" vertical="center" textRotation="180" wrapText="1"/>
    </xf>
    <xf numFmtId="0" fontId="0" fillId="4" borderId="39" xfId="0" applyFill="1" applyBorder="1" applyAlignment="1">
      <alignment horizontal="center" vertical="center" textRotation="180" wrapText="1"/>
    </xf>
    <xf numFmtId="0" fontId="0" fillId="0" borderId="20" xfId="0" applyBorder="1" applyAlignment="1">
      <alignment horizontal="center" vertical="center" textRotation="180" wrapText="1"/>
    </xf>
    <xf numFmtId="0" fontId="13" fillId="0" borderId="56"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104"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123" xfId="0" applyFont="1" applyBorder="1" applyAlignment="1">
      <alignment horizontal="center" vertical="center" wrapText="1"/>
    </xf>
    <xf numFmtId="0" fontId="13" fillId="0" borderId="124"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117" xfId="0" applyFont="1" applyBorder="1" applyAlignment="1">
      <alignment horizontal="center" vertical="center" wrapText="1"/>
    </xf>
    <xf numFmtId="169" fontId="13" fillId="3" borderId="119" xfId="0" applyNumberFormat="1" applyFont="1" applyFill="1" applyBorder="1" applyAlignment="1" applyProtection="1">
      <alignment horizontal="center" vertical="center"/>
      <protection locked="0"/>
    </xf>
    <xf numFmtId="169" fontId="13" fillId="3" borderId="120" xfId="0" applyNumberFormat="1" applyFont="1" applyFill="1" applyBorder="1" applyAlignment="1" applyProtection="1">
      <alignment horizontal="center" vertical="center"/>
      <protection locked="0"/>
    </xf>
    <xf numFmtId="0" fontId="19" fillId="3" borderId="69" xfId="0" applyFont="1" applyFill="1" applyBorder="1" applyAlignment="1" applyProtection="1">
      <alignment horizontal="center" vertical="center" wrapText="1"/>
      <protection locked="0"/>
    </xf>
    <xf numFmtId="0" fontId="19" fillId="3" borderId="70" xfId="0" applyFont="1" applyFill="1" applyBorder="1" applyAlignment="1" applyProtection="1">
      <alignment horizontal="center" vertical="center" wrapText="1"/>
      <protection locked="0"/>
    </xf>
    <xf numFmtId="0" fontId="19" fillId="3" borderId="75" xfId="0" applyFont="1" applyFill="1" applyBorder="1" applyAlignment="1" applyProtection="1">
      <alignment horizontal="center" vertical="center" wrapText="1"/>
      <protection locked="0"/>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3" fillId="0" borderId="57" xfId="0" applyFont="1" applyBorder="1" applyAlignment="1">
      <alignment horizontal="center" vertical="center" textRotation="180" wrapText="1"/>
    </xf>
    <xf numFmtId="0" fontId="13" fillId="0" borderId="35" xfId="0" applyFont="1" applyBorder="1" applyAlignment="1">
      <alignment horizontal="center" vertical="center" textRotation="180" wrapText="1"/>
    </xf>
    <xf numFmtId="0" fontId="13" fillId="0" borderId="56" xfId="0" applyFont="1" applyBorder="1" applyAlignment="1">
      <alignment horizontal="center" vertical="center" textRotation="180" wrapText="1"/>
    </xf>
    <xf numFmtId="0" fontId="13" fillId="0" borderId="64" xfId="0" applyFont="1" applyBorder="1" applyAlignment="1">
      <alignment horizontal="center" vertical="center" textRotation="180" wrapText="1"/>
    </xf>
    <xf numFmtId="0" fontId="13" fillId="0" borderId="48" xfId="0" applyFont="1" applyBorder="1" applyAlignment="1">
      <alignment horizontal="center" vertical="center" textRotation="180" wrapText="1"/>
    </xf>
    <xf numFmtId="0" fontId="0" fillId="0" borderId="0" xfId="0" applyAlignment="1">
      <alignment horizontal="center" wrapText="1"/>
    </xf>
    <xf numFmtId="0" fontId="0" fillId="0" borderId="0" xfId="0" applyAlignment="1">
      <alignment horizontal="center"/>
    </xf>
    <xf numFmtId="0" fontId="0" fillId="0" borderId="63" xfId="0" applyBorder="1" applyAlignment="1">
      <alignment horizontal="center" vertical="center" textRotation="180"/>
    </xf>
    <xf numFmtId="0" fontId="0" fillId="0" borderId="20" xfId="0" applyBorder="1" applyAlignment="1">
      <alignment horizontal="center" vertical="center" textRotation="180"/>
    </xf>
    <xf numFmtId="0" fontId="0" fillId="0" borderId="19" xfId="0" applyBorder="1" applyAlignment="1">
      <alignment horizontal="center" vertical="center" textRotation="180"/>
    </xf>
    <xf numFmtId="0" fontId="4" fillId="0" borderId="74" xfId="0" applyFont="1" applyBorder="1" applyAlignment="1">
      <alignment horizontal="center" vertical="center"/>
    </xf>
    <xf numFmtId="0" fontId="36" fillId="0" borderId="69"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75" xfId="0" applyFont="1" applyBorder="1" applyAlignment="1">
      <alignment horizontal="center" vertical="center" wrapText="1"/>
    </xf>
    <xf numFmtId="0" fontId="0" fillId="0" borderId="52" xfId="0" applyBorder="1" applyAlignment="1">
      <alignment horizontal="center" vertical="center"/>
    </xf>
    <xf numFmtId="0" fontId="0" fillId="0" borderId="28" xfId="0" applyBorder="1" applyAlignment="1">
      <alignment horizontal="center" vertical="center"/>
    </xf>
    <xf numFmtId="0" fontId="6" fillId="0" borderId="56"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6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wrapText="1"/>
    </xf>
    <xf numFmtId="0" fontId="6" fillId="0" borderId="68" xfId="0" applyFont="1" applyFill="1" applyBorder="1" applyAlignment="1" applyProtection="1">
      <alignment horizontal="center" vertical="center" wrapText="1"/>
    </xf>
    <xf numFmtId="0" fontId="0" fillId="0" borderId="24" xfId="0" applyBorder="1" applyAlignment="1">
      <alignment horizontal="center" vertical="center"/>
    </xf>
    <xf numFmtId="0" fontId="0" fillId="0" borderId="73" xfId="0" applyBorder="1" applyAlignment="1">
      <alignment horizontal="center" vertical="center" textRotation="180" wrapText="1"/>
    </xf>
    <xf numFmtId="0" fontId="0" fillId="0" borderId="7" xfId="0" applyBorder="1" applyAlignment="1">
      <alignment horizontal="center" vertical="center" textRotation="180" wrapText="1"/>
    </xf>
    <xf numFmtId="0" fontId="0" fillId="0" borderId="10" xfId="0" applyBorder="1" applyAlignment="1">
      <alignment horizontal="center" vertical="center" textRotation="180" wrapText="1"/>
    </xf>
    <xf numFmtId="0" fontId="2" fillId="0" borderId="66" xfId="0" applyFont="1" applyBorder="1" applyAlignment="1">
      <alignment horizontal="center" vertical="center" textRotation="180" wrapText="1"/>
    </xf>
    <xf numFmtId="0" fontId="2" fillId="0" borderId="27" xfId="0" applyFont="1" applyBorder="1" applyAlignment="1">
      <alignment horizontal="center" vertical="center" textRotation="180"/>
    </xf>
    <xf numFmtId="0" fontId="2" fillId="0" borderId="5" xfId="0" applyFont="1" applyBorder="1" applyAlignment="1">
      <alignment horizontal="center" vertical="center" textRotation="180"/>
    </xf>
    <xf numFmtId="0" fontId="2" fillId="0" borderId="53" xfId="0" applyFont="1" applyBorder="1" applyAlignment="1" applyProtection="1">
      <alignment horizontal="center" vertical="center" textRotation="180"/>
      <protection locked="0"/>
    </xf>
    <xf numFmtId="0" fontId="2" fillId="0" borderId="54" xfId="0" applyFont="1" applyBorder="1" applyAlignment="1" applyProtection="1">
      <alignment horizontal="center" vertical="center" textRotation="180"/>
      <protection locked="0"/>
    </xf>
    <xf numFmtId="0" fontId="2" fillId="0" borderId="50" xfId="0" applyFont="1" applyBorder="1" applyAlignment="1" applyProtection="1">
      <alignment horizontal="center" vertical="center" textRotation="180"/>
      <protection locked="0"/>
    </xf>
    <xf numFmtId="0" fontId="2" fillId="3" borderId="38"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textRotation="180" wrapText="1"/>
      <protection locked="0"/>
    </xf>
    <xf numFmtId="0" fontId="3" fillId="3" borderId="27" xfId="0" applyFont="1" applyFill="1" applyBorder="1" applyAlignment="1" applyProtection="1">
      <alignment horizontal="center" vertical="center" textRotation="180" wrapText="1"/>
      <protection locked="0"/>
    </xf>
    <xf numFmtId="0" fontId="3" fillId="3" borderId="43" xfId="0" applyFont="1" applyFill="1" applyBorder="1" applyAlignment="1" applyProtection="1">
      <alignment horizontal="center" vertical="center" textRotation="180" wrapText="1"/>
      <protection locked="0"/>
    </xf>
    <xf numFmtId="0" fontId="0" fillId="3" borderId="13"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4" fillId="0" borderId="7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0" xfId="0" applyFont="1" applyBorder="1" applyAlignment="1">
      <alignment horizontal="center" vertical="center"/>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13" fillId="0" borderId="38" xfId="0" applyFont="1" applyBorder="1" applyAlignment="1">
      <alignment horizontal="center" vertical="center"/>
    </xf>
    <xf numFmtId="0" fontId="13" fillId="0" borderId="46" xfId="0" applyFont="1" applyBorder="1" applyAlignment="1">
      <alignment horizontal="center" vertical="center"/>
    </xf>
    <xf numFmtId="0" fontId="0" fillId="0" borderId="59" xfId="0" applyBorder="1" applyAlignment="1">
      <alignment horizontal="center" vertical="center" textRotation="180"/>
    </xf>
    <xf numFmtId="0" fontId="0" fillId="0" borderId="28" xfId="0" applyBorder="1" applyAlignment="1">
      <alignment horizontal="center" vertical="center" textRotation="180"/>
    </xf>
    <xf numFmtId="0" fontId="0" fillId="0" borderId="60" xfId="0" applyBorder="1" applyAlignment="1">
      <alignment horizontal="center" vertical="center" textRotation="180"/>
    </xf>
    <xf numFmtId="0" fontId="13" fillId="7" borderId="16" xfId="0" applyFont="1" applyFill="1" applyBorder="1" applyAlignment="1">
      <alignment horizontal="right" vertical="center"/>
    </xf>
    <xf numFmtId="0" fontId="13" fillId="7" borderId="45" xfId="0" applyFont="1" applyFill="1" applyBorder="1" applyAlignment="1">
      <alignment horizontal="right" vertical="center"/>
    </xf>
    <xf numFmtId="0" fontId="13" fillId="7" borderId="17" xfId="0" applyFont="1" applyFill="1" applyBorder="1" applyAlignment="1">
      <alignment horizontal="right" vertical="center"/>
    </xf>
    <xf numFmtId="0" fontId="19" fillId="0" borderId="69" xfId="0" applyFont="1" applyBorder="1" applyAlignment="1">
      <alignment horizontal="center" vertical="center" wrapText="1"/>
    </xf>
    <xf numFmtId="0" fontId="2" fillId="0" borderId="56" xfId="0" applyFont="1" applyBorder="1" applyAlignment="1">
      <alignment horizontal="center" vertical="center"/>
    </xf>
    <xf numFmtId="0" fontId="2" fillId="0" borderId="51" xfId="0" applyFont="1" applyBorder="1" applyAlignment="1">
      <alignment horizontal="center" vertical="center"/>
    </xf>
    <xf numFmtId="0" fontId="2" fillId="0" borderId="57"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5" fillId="0" borderId="70" xfId="0" applyFont="1" applyFill="1" applyBorder="1" applyAlignment="1" applyProtection="1">
      <alignment horizontal="center" vertical="center"/>
    </xf>
    <xf numFmtId="0" fontId="5" fillId="0" borderId="75" xfId="0" applyFont="1" applyFill="1" applyBorder="1" applyAlignment="1" applyProtection="1">
      <alignment horizontal="center" vertical="center"/>
    </xf>
    <xf numFmtId="0" fontId="0" fillId="0" borderId="5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0" borderId="55" xfId="0" applyFont="1" applyBorder="1" applyAlignment="1">
      <alignment horizontal="center" vertical="center" textRotation="180" wrapText="1"/>
    </xf>
    <xf numFmtId="0" fontId="19" fillId="0" borderId="56" xfId="0" applyFont="1" applyBorder="1" applyAlignment="1">
      <alignment horizontal="center" vertical="center" wrapText="1"/>
    </xf>
    <xf numFmtId="0" fontId="0" fillId="7" borderId="5" xfId="0" applyFont="1" applyFill="1" applyBorder="1" applyAlignment="1">
      <alignment horizontal="right" vertical="center"/>
    </xf>
    <xf numFmtId="0" fontId="19" fillId="2" borderId="56"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9" fillId="2" borderId="68" xfId="0" applyFont="1" applyFill="1" applyBorder="1" applyAlignment="1">
      <alignment horizontal="center" vertical="center" wrapText="1"/>
    </xf>
    <xf numFmtId="168" fontId="19" fillId="3" borderId="69" xfId="0" applyNumberFormat="1" applyFont="1" applyFill="1" applyBorder="1" applyAlignment="1" applyProtection="1">
      <alignment horizontal="center" vertical="center" wrapText="1"/>
      <protection locked="0"/>
    </xf>
    <xf numFmtId="0" fontId="13" fillId="0" borderId="40" xfId="0" applyFont="1" applyBorder="1" applyAlignment="1">
      <alignment horizontal="center" vertical="center" textRotation="180"/>
    </xf>
    <xf numFmtId="0" fontId="13" fillId="0" borderId="28" xfId="0" applyFont="1" applyBorder="1" applyAlignment="1">
      <alignment horizontal="center" vertical="center" textRotation="18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27" xfId="0" applyFont="1" applyBorder="1" applyAlignment="1">
      <alignment horizontal="center" vertical="center" textRotation="180" wrapText="1"/>
    </xf>
    <xf numFmtId="0" fontId="2" fillId="0" borderId="5" xfId="0" applyFont="1" applyBorder="1" applyAlignment="1">
      <alignment horizontal="center" vertical="center" textRotation="180" wrapText="1"/>
    </xf>
    <xf numFmtId="0" fontId="2" fillId="3" borderId="26" xfId="0" applyFont="1" applyFill="1" applyBorder="1" applyAlignment="1" applyProtection="1">
      <alignment horizontal="center" vertical="center" textRotation="180"/>
      <protection locked="0"/>
    </xf>
    <xf numFmtId="0" fontId="2" fillId="3" borderId="27" xfId="0" applyFont="1" applyFill="1" applyBorder="1" applyAlignment="1" applyProtection="1">
      <alignment horizontal="center" vertical="center" textRotation="180"/>
      <protection locked="0"/>
    </xf>
    <xf numFmtId="0" fontId="2" fillId="3" borderId="43" xfId="0" applyFont="1" applyFill="1" applyBorder="1" applyAlignment="1" applyProtection="1">
      <alignment horizontal="center" vertical="center" textRotation="180"/>
      <protection locked="0"/>
    </xf>
    <xf numFmtId="0" fontId="19" fillId="3" borderId="57" xfId="0" applyFont="1" applyFill="1" applyBorder="1" applyAlignment="1" applyProtection="1">
      <alignment horizontal="center" vertical="center"/>
      <protection locked="0"/>
    </xf>
    <xf numFmtId="0" fontId="3" fillId="0" borderId="64"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wrapText="1"/>
    </xf>
    <xf numFmtId="0" fontId="3" fillId="0" borderId="96" xfId="0" applyFont="1" applyFill="1" applyBorder="1" applyAlignment="1" applyProtection="1">
      <alignment horizontal="right" vertical="center" wrapText="1"/>
    </xf>
    <xf numFmtId="0" fontId="13" fillId="0" borderId="69"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25" fillId="9" borderId="64"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protection locked="0"/>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5" xfId="0" applyFont="1" applyFill="1" applyBorder="1" applyAlignment="1">
      <alignment horizontal="center" vertical="center"/>
    </xf>
    <xf numFmtId="168" fontId="27" fillId="3" borderId="69" xfId="0" applyNumberFormat="1" applyFont="1" applyFill="1" applyBorder="1" applyAlignment="1" applyProtection="1">
      <alignment horizontal="center" vertical="center"/>
      <protection locked="0"/>
    </xf>
    <xf numFmtId="168" fontId="27" fillId="3" borderId="70" xfId="0" applyNumberFormat="1" applyFont="1" applyFill="1" applyBorder="1" applyAlignment="1" applyProtection="1">
      <alignment horizontal="center" vertical="center"/>
      <protection locked="0"/>
    </xf>
    <xf numFmtId="168" fontId="27" fillId="3" borderId="75" xfId="0" applyNumberFormat="1" applyFont="1" applyFill="1" applyBorder="1" applyAlignment="1" applyProtection="1">
      <alignment horizontal="center" vertical="center"/>
      <protection locked="0"/>
    </xf>
    <xf numFmtId="0" fontId="13" fillId="0" borderId="61" xfId="0" applyFont="1" applyFill="1" applyBorder="1" applyAlignment="1">
      <alignment horizontal="center" vertical="center" textRotation="180"/>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5"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5" xfId="0" applyFont="1" applyBorder="1" applyAlignment="1">
      <alignment horizontal="center" vertical="center"/>
    </xf>
    <xf numFmtId="0" fontId="13" fillId="12" borderId="69" xfId="0" applyFont="1" applyFill="1" applyBorder="1" applyAlignment="1" applyProtection="1">
      <alignment horizontal="center" vertical="center" wrapText="1"/>
      <protection locked="0"/>
    </xf>
    <xf numFmtId="0" fontId="13" fillId="12" borderId="70" xfId="0" applyFont="1" applyFill="1" applyBorder="1" applyAlignment="1" applyProtection="1">
      <alignment horizontal="center" vertical="center" wrapText="1"/>
      <protection locked="0"/>
    </xf>
    <xf numFmtId="0" fontId="13" fillId="12" borderId="75" xfId="0" applyFont="1" applyFill="1" applyBorder="1" applyAlignment="1" applyProtection="1">
      <alignment horizontal="center" vertical="center" wrapText="1"/>
      <protection locked="0"/>
    </xf>
    <xf numFmtId="0" fontId="4" fillId="0" borderId="75" xfId="0" applyFont="1" applyBorder="1" applyAlignment="1">
      <alignment horizontal="center"/>
    </xf>
    <xf numFmtId="0" fontId="24" fillId="0" borderId="69"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75" xfId="0" applyFont="1" applyFill="1" applyBorder="1" applyAlignment="1">
      <alignment horizontal="center" vertical="center"/>
    </xf>
    <xf numFmtId="0" fontId="0" fillId="3" borderId="12" xfId="0" applyFill="1" applyBorder="1" applyAlignment="1" applyProtection="1">
      <alignment horizontal="center"/>
      <protection locked="0"/>
    </xf>
    <xf numFmtId="0" fontId="0" fillId="3" borderId="31" xfId="0" applyFill="1" applyBorder="1" applyAlignment="1" applyProtection="1">
      <alignment horizontal="center"/>
      <protection locked="0"/>
    </xf>
    <xf numFmtId="0" fontId="3" fillId="3" borderId="1"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1" fillId="0" borderId="36" xfId="0" applyFont="1" applyBorder="1" applyAlignment="1">
      <alignment horizontal="center" vertical="center"/>
    </xf>
    <xf numFmtId="0" fontId="1" fillId="0" borderId="15" xfId="0" applyFont="1" applyBorder="1" applyAlignment="1">
      <alignment horizontal="center" vertical="center"/>
    </xf>
    <xf numFmtId="0" fontId="1" fillId="0" borderId="37" xfId="0" applyFont="1" applyBorder="1" applyAlignment="1">
      <alignment horizontal="center" vertical="center"/>
    </xf>
    <xf numFmtId="0" fontId="13" fillId="0" borderId="57" xfId="0" applyFont="1" applyBorder="1" applyAlignment="1">
      <alignment horizontal="center" vertical="center" textRotation="180"/>
    </xf>
    <xf numFmtId="0" fontId="13" fillId="0" borderId="35" xfId="0" applyFont="1" applyBorder="1" applyAlignment="1">
      <alignment horizontal="center" vertical="center" textRotation="180"/>
    </xf>
    <xf numFmtId="0" fontId="13" fillId="0" borderId="52" xfId="0" applyFont="1" applyBorder="1" applyAlignment="1">
      <alignment horizontal="center" vertical="center"/>
    </xf>
    <xf numFmtId="0" fontId="13" fillId="0" borderId="28" xfId="0" applyFont="1"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wrapText="1"/>
    </xf>
    <xf numFmtId="0" fontId="0" fillId="0" borderId="1" xfId="0" applyBorder="1" applyAlignment="1">
      <alignment horizontal="center" vertical="center" wrapText="1"/>
    </xf>
    <xf numFmtId="0" fontId="13" fillId="0" borderId="24" xfId="0" applyFont="1" applyBorder="1" applyAlignment="1">
      <alignment horizontal="center" vertical="center"/>
    </xf>
    <xf numFmtId="0" fontId="0" fillId="0" borderId="20" xfId="0" applyBorder="1" applyAlignment="1">
      <alignment horizontal="center" textRotation="180"/>
    </xf>
    <xf numFmtId="0" fontId="18" fillId="0" borderId="0" xfId="0" applyFont="1" applyAlignment="1">
      <alignment horizontal="left" wrapText="1"/>
    </xf>
    <xf numFmtId="0" fontId="18" fillId="0" borderId="0" xfId="0" applyFont="1" applyAlignment="1">
      <alignment horizontal="left"/>
    </xf>
    <xf numFmtId="0" fontId="2" fillId="7" borderId="16" xfId="0" applyFont="1" applyFill="1" applyBorder="1" applyAlignment="1">
      <alignment horizontal="right" vertical="center"/>
    </xf>
    <xf numFmtId="0" fontId="2" fillId="7" borderId="45" xfId="0" applyFont="1" applyFill="1" applyBorder="1" applyAlignment="1">
      <alignment horizontal="right" vertical="center"/>
    </xf>
    <xf numFmtId="0" fontId="2" fillId="7" borderId="17" xfId="0" applyFont="1" applyFill="1" applyBorder="1" applyAlignment="1">
      <alignment horizontal="right" vertical="center"/>
    </xf>
    <xf numFmtId="0" fontId="13" fillId="0" borderId="51" xfId="0" applyFont="1" applyBorder="1" applyAlignment="1">
      <alignment horizontal="center" vertical="center" textRotation="180"/>
    </xf>
    <xf numFmtId="0" fontId="13" fillId="0" borderId="0" xfId="0" applyFont="1" applyBorder="1" applyAlignment="1">
      <alignment horizontal="center" vertical="center" textRotation="180"/>
    </xf>
    <xf numFmtId="0" fontId="13" fillId="0" borderId="11" xfId="0" applyFont="1" applyBorder="1" applyAlignment="1">
      <alignment horizontal="center" vertical="center" textRotation="180"/>
    </xf>
    <xf numFmtId="0" fontId="3" fillId="0" borderId="58"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19" fillId="2" borderId="5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5" xfId="0" applyFont="1" applyBorder="1" applyAlignment="1">
      <alignment horizontal="center" vertical="center"/>
    </xf>
    <xf numFmtId="0" fontId="22" fillId="0" borderId="6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13" fillId="0" borderId="53" xfId="0" applyFont="1" applyBorder="1" applyAlignment="1">
      <alignment horizontal="center" vertical="center" textRotation="180" wrapText="1"/>
    </xf>
    <xf numFmtId="0" fontId="13" fillId="0" borderId="54" xfId="0" applyFont="1" applyBorder="1" applyAlignment="1">
      <alignment horizontal="center" vertical="center" textRotation="180" wrapText="1"/>
    </xf>
    <xf numFmtId="0" fontId="13" fillId="0" borderId="57" xfId="0" applyFont="1" applyBorder="1" applyAlignment="1">
      <alignment horizontal="center" vertical="center" wrapText="1"/>
    </xf>
    <xf numFmtId="0" fontId="13" fillId="0" borderId="4" xfId="0" applyFont="1" applyBorder="1" applyAlignment="1">
      <alignment horizontal="center" vertical="center" textRotation="180" wrapText="1"/>
    </xf>
    <xf numFmtId="0" fontId="13" fillId="0" borderId="9" xfId="0" applyFont="1" applyBorder="1" applyAlignment="1">
      <alignment horizontal="center" vertical="center" textRotation="180" wrapText="1"/>
    </xf>
    <xf numFmtId="0" fontId="13" fillId="0" borderId="46" xfId="0" applyFont="1" applyBorder="1" applyAlignment="1">
      <alignment horizontal="center" vertical="center" textRotation="180" wrapText="1"/>
    </xf>
    <xf numFmtId="0" fontId="3" fillId="0" borderId="48" xfId="0" applyFont="1" applyBorder="1" applyAlignment="1">
      <alignment horizontal="center" vertical="center"/>
    </xf>
    <xf numFmtId="0" fontId="3" fillId="0" borderId="67" xfId="0" applyFont="1" applyBorder="1" applyAlignment="1">
      <alignment horizontal="center" vertical="center"/>
    </xf>
    <xf numFmtId="0" fontId="13" fillId="0" borderId="26" xfId="0" applyFont="1" applyBorder="1" applyAlignment="1">
      <alignment horizontal="center" vertical="center" textRotation="180"/>
    </xf>
    <xf numFmtId="0" fontId="13" fillId="0" borderId="27" xfId="0" applyFont="1" applyBorder="1" applyAlignment="1">
      <alignment horizontal="center" vertical="center" textRotation="180"/>
    </xf>
    <xf numFmtId="0" fontId="13" fillId="0" borderId="5" xfId="0" applyFont="1" applyBorder="1" applyAlignment="1">
      <alignment horizontal="center" vertical="center" textRotation="180"/>
    </xf>
    <xf numFmtId="0" fontId="2" fillId="0" borderId="45" xfId="0" applyFont="1" applyBorder="1" applyAlignment="1" applyProtection="1">
      <alignment horizontal="center" vertical="center" wrapText="1"/>
      <protection locked="0"/>
    </xf>
    <xf numFmtId="0" fontId="15" fillId="3" borderId="69" xfId="0" applyFont="1" applyFill="1" applyBorder="1" applyAlignment="1" applyProtection="1">
      <alignment horizontal="center" vertical="center"/>
      <protection locked="0"/>
    </xf>
    <xf numFmtId="0" fontId="15" fillId="3" borderId="70" xfId="0" applyFont="1" applyFill="1" applyBorder="1" applyAlignment="1" applyProtection="1">
      <alignment horizontal="center" vertical="center"/>
      <protection locked="0"/>
    </xf>
    <xf numFmtId="0" fontId="15" fillId="3" borderId="75" xfId="0" applyFont="1" applyFill="1" applyBorder="1" applyAlignment="1" applyProtection="1">
      <alignment horizontal="center" vertical="center"/>
      <protection locked="0"/>
    </xf>
    <xf numFmtId="0" fontId="0" fillId="0" borderId="51" xfId="0" applyBorder="1" applyAlignment="1">
      <alignment horizontal="center" vertical="center" textRotation="180" wrapText="1"/>
    </xf>
    <xf numFmtId="0" fontId="0" fillId="0" borderId="0" xfId="0" applyBorder="1" applyAlignment="1">
      <alignment horizontal="center" vertical="center" textRotation="180" wrapText="1"/>
    </xf>
    <xf numFmtId="0" fontId="0" fillId="0" borderId="67" xfId="0" applyBorder="1" applyAlignment="1">
      <alignment horizontal="center" vertical="center" textRotation="180" wrapText="1"/>
    </xf>
    <xf numFmtId="0" fontId="0" fillId="0" borderId="63" xfId="0" applyFont="1" applyBorder="1" applyAlignment="1">
      <alignment horizontal="center" vertical="center" textRotation="180" wrapText="1"/>
    </xf>
    <xf numFmtId="0" fontId="0" fillId="0" borderId="20" xfId="0" applyFont="1" applyBorder="1" applyAlignment="1">
      <alignment horizontal="center" vertical="center" textRotation="180" wrapText="1"/>
    </xf>
    <xf numFmtId="0" fontId="0" fillId="0" borderId="55" xfId="0" applyFont="1" applyBorder="1" applyAlignment="1">
      <alignment horizontal="center" vertical="center" textRotation="180" wrapText="1"/>
    </xf>
    <xf numFmtId="0" fontId="13" fillId="0" borderId="66" xfId="0" applyFont="1" applyBorder="1" applyAlignment="1">
      <alignment horizontal="center" vertical="center" textRotation="180" wrapText="1"/>
    </xf>
  </cellXfs>
  <cellStyles count="3">
    <cellStyle name="Prozent" xfId="2" builtinId="5"/>
    <cellStyle name="Standard" xfId="0" builtinId="0"/>
    <cellStyle name="Standard 2" xfId="1"/>
  </cellStyles>
  <dxfs count="4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2DCDB"/>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2DCDB"/>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s>
  <tableStyles count="0" defaultTableStyle="TableStyleMedium2" defaultPivotStyle="PivotStyleLight16"/>
  <colors>
    <mruColors>
      <color rgb="FFF1F5F9"/>
      <color rgb="FFDCE6F1"/>
      <color rgb="FFF2F2F2"/>
      <color rgb="FFF2DCDB"/>
      <color rgb="FFFFCCCC"/>
      <color rgb="FFE6B8B7"/>
      <color rgb="FFD8CABA"/>
      <color rgb="FFD9D9D9"/>
      <color rgb="FFB88800"/>
      <color rgb="FFC9B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190499</xdr:colOff>
      <xdr:row>3</xdr:row>
      <xdr:rowOff>129540</xdr:rowOff>
    </xdr:from>
    <xdr:ext cx="8039101" cy="2250955"/>
    <xdr:sp macro="" textlink="">
      <xdr:nvSpPr>
        <xdr:cNvPr id="2" name="Textfeld 1"/>
        <xdr:cNvSpPr txBox="1"/>
      </xdr:nvSpPr>
      <xdr:spPr>
        <a:xfrm>
          <a:off x="190499" y="815340"/>
          <a:ext cx="8039101" cy="2250955"/>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180000" tIns="180000" rIns="180000" bIns="180000" rtlCol="0" anchor="t">
          <a:spAutoFit/>
        </a:bodyPr>
        <a:lstStyle/>
        <a:p>
          <a:r>
            <a:rPr lang="de-DE" sz="3200" b="1">
              <a:solidFill>
                <a:sysClr val="windowText" lastClr="000000"/>
              </a:solidFill>
              <a:latin typeface="Arial" panose="020B0604020202020204" pitchFamily="34" charset="0"/>
              <a:cs typeface="Arial" panose="020B0604020202020204" pitchFamily="34" charset="0"/>
            </a:rPr>
            <a:t>Bitte lesen Sie vor dem Ausfüllen die Erläuterungen im Dokument "Abitur_2024_Hinweise fachspezifische Korrekturblätter.pdf"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B14"/>
  <sheetViews>
    <sheetView workbookViewId="0"/>
  </sheetViews>
  <sheetFormatPr baseColWidth="10" defaultRowHeight="12.5" x14ac:dyDescent="0.25"/>
  <cols>
    <col min="2" max="2" width="33.1796875" customWidth="1"/>
  </cols>
  <sheetData>
    <row r="2" spans="2:2" ht="17.5" x14ac:dyDescent="0.35">
      <c r="B2" s="46" t="s">
        <v>2</v>
      </c>
    </row>
    <row r="3" spans="2:2" ht="17.5" x14ac:dyDescent="0.35">
      <c r="B3" s="45" t="s">
        <v>52</v>
      </c>
    </row>
    <row r="4" spans="2:2" ht="17.5" x14ac:dyDescent="0.35">
      <c r="B4" s="44" t="s">
        <v>51</v>
      </c>
    </row>
    <row r="5" spans="2:2" ht="17.5" x14ac:dyDescent="0.35">
      <c r="B5" s="44" t="s">
        <v>50</v>
      </c>
    </row>
    <row r="6" spans="2:2" ht="17.5" x14ac:dyDescent="0.35">
      <c r="B6" s="44" t="s">
        <v>49</v>
      </c>
    </row>
    <row r="7" spans="2:2" ht="17.5" x14ac:dyDescent="0.35">
      <c r="B7" s="44" t="s">
        <v>48</v>
      </c>
    </row>
    <row r="8" spans="2:2" ht="17.5" x14ac:dyDescent="0.35">
      <c r="B8" s="44" t="s">
        <v>47</v>
      </c>
    </row>
    <row r="9" spans="2:2" ht="17.5" x14ac:dyDescent="0.35">
      <c r="B9" s="44" t="s">
        <v>44</v>
      </c>
    </row>
    <row r="10" spans="2:2" ht="17.5" x14ac:dyDescent="0.35">
      <c r="B10" s="44" t="s">
        <v>36</v>
      </c>
    </row>
    <row r="11" spans="2:2" ht="17.5" x14ac:dyDescent="0.35">
      <c r="B11" s="44" t="s">
        <v>74</v>
      </c>
    </row>
    <row r="12" spans="2:2" ht="17.5" x14ac:dyDescent="0.35">
      <c r="B12" s="44" t="s">
        <v>32</v>
      </c>
    </row>
    <row r="13" spans="2:2" ht="17.5" x14ac:dyDescent="0.35">
      <c r="B13" s="44" t="s">
        <v>31</v>
      </c>
    </row>
    <row r="14" spans="2:2" ht="17.5" x14ac:dyDescent="0.35">
      <c r="B14" s="44" t="s">
        <v>30</v>
      </c>
    </row>
  </sheetData>
  <sheetProtection algorithmName="SHA-512" hashValue="ptwDT7FNk3IRtTGGvpwlpxK6oiukwNAkPiFzwKiTXnpHDxFVdqQ6E7Qg+N7I1Jy3JXB5TW9z2bWOfbtaIsPGwg==" saltValue="ngp7eEe3HjNAb1AU0DsPFQ==" spinCount="100000" sheet="1" objects="1" scenarios="1"/>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B1:BQ44"/>
  <sheetViews>
    <sheetView showGridLines="0" zoomScale="80" zoomScaleNormal="80" workbookViewId="0">
      <pane ySplit="9" topLeftCell="A10" activePane="bottomLeft" state="frozen"/>
      <selection sqref="A1:M1"/>
      <selection pane="bottomLeft" activeCell="H1" sqref="H1:J1"/>
    </sheetView>
  </sheetViews>
  <sheetFormatPr baseColWidth="10" defaultColWidth="11.453125" defaultRowHeight="12.5" x14ac:dyDescent="0.25"/>
  <cols>
    <col min="1" max="1" width="1.453125" style="15" customWidth="1"/>
    <col min="2" max="2" width="4.81640625" style="15" customWidth="1"/>
    <col min="3" max="3" width="8.453125" style="15" customWidth="1"/>
    <col min="4" max="24" width="6.54296875" style="15" customWidth="1"/>
    <col min="25" max="25" width="2.81640625" style="15" customWidth="1"/>
    <col min="26" max="46" width="6.54296875" style="15" customWidth="1"/>
    <col min="47" max="47" width="2.81640625" style="15" customWidth="1"/>
    <col min="48" max="49" width="7.1796875" style="15" customWidth="1"/>
    <col min="50" max="50" width="8.54296875" style="15" customWidth="1"/>
    <col min="51" max="16384" width="11.453125" style="15"/>
  </cols>
  <sheetData>
    <row r="1" spans="2:69" ht="30" customHeight="1" thickBot="1" x14ac:dyDescent="0.3">
      <c r="B1" s="606" t="s">
        <v>1</v>
      </c>
      <c r="C1" s="607"/>
      <c r="D1" s="606" t="str">
        <f>Hinweis!A1</f>
        <v>Abitur</v>
      </c>
      <c r="E1" s="605"/>
      <c r="F1" s="605"/>
      <c r="G1" s="607"/>
      <c r="H1" s="608"/>
      <c r="I1" s="649"/>
      <c r="J1" s="649"/>
      <c r="K1" s="606" t="s">
        <v>160</v>
      </c>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470"/>
      <c r="AO1" s="470"/>
      <c r="AP1" s="470"/>
      <c r="AQ1" s="470"/>
      <c r="AR1" s="469"/>
      <c r="AS1" s="563" t="s">
        <v>86</v>
      </c>
      <c r="AT1" s="564"/>
      <c r="AU1" s="564"/>
      <c r="AV1" s="648"/>
      <c r="AW1" s="553"/>
      <c r="AX1" s="555"/>
    </row>
    <row r="2" spans="2:69" ht="30" customHeight="1" thickBot="1" x14ac:dyDescent="0.3">
      <c r="B2" s="563" t="s">
        <v>126</v>
      </c>
      <c r="C2" s="564"/>
      <c r="D2" s="564"/>
      <c r="E2" s="564"/>
      <c r="F2" s="564"/>
      <c r="G2" s="564"/>
      <c r="H2" s="861"/>
      <c r="I2" s="716"/>
      <c r="J2" s="716"/>
      <c r="K2" s="716"/>
      <c r="L2" s="716"/>
      <c r="M2" s="716"/>
      <c r="N2" s="716"/>
      <c r="O2" s="716"/>
      <c r="P2" s="716"/>
      <c r="Q2" s="716"/>
      <c r="R2" s="716"/>
      <c r="S2" s="716"/>
      <c r="T2" s="717"/>
      <c r="U2" s="556" t="s">
        <v>125</v>
      </c>
      <c r="V2" s="557"/>
      <c r="W2" s="557"/>
      <c r="X2" s="557"/>
      <c r="Y2" s="557"/>
      <c r="Z2" s="557"/>
      <c r="AA2" s="557"/>
      <c r="AB2" s="557"/>
      <c r="AC2" s="561"/>
      <c r="AD2" s="562"/>
      <c r="AE2" s="562"/>
      <c r="AF2" s="562"/>
      <c r="AG2" s="562"/>
      <c r="AH2" s="562"/>
      <c r="AI2" s="562"/>
      <c r="AJ2" s="562"/>
      <c r="AK2" s="562"/>
      <c r="AL2" s="562"/>
      <c r="AM2" s="562"/>
      <c r="AN2" s="613"/>
      <c r="AO2" s="556" t="s">
        <v>127</v>
      </c>
      <c r="AP2" s="557"/>
      <c r="AQ2" s="557"/>
      <c r="AR2" s="557"/>
      <c r="AS2" s="557"/>
      <c r="AT2" s="558"/>
      <c r="AU2" s="561"/>
      <c r="AV2" s="562"/>
      <c r="AW2" s="562"/>
      <c r="AX2" s="613"/>
    </row>
    <row r="3" spans="2:69" ht="30" customHeight="1" thickBot="1" x14ac:dyDescent="0.3">
      <c r="B3" s="556" t="s">
        <v>2</v>
      </c>
      <c r="C3" s="557"/>
      <c r="D3" s="557"/>
      <c r="E3" s="558"/>
      <c r="F3" s="472"/>
      <c r="G3" s="471"/>
      <c r="H3" s="651" t="s">
        <v>161</v>
      </c>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2"/>
      <c r="AO3" s="556" t="s">
        <v>17</v>
      </c>
      <c r="AP3" s="557"/>
      <c r="AQ3" s="557"/>
      <c r="AR3" s="557"/>
      <c r="AS3" s="557"/>
      <c r="AT3" s="558"/>
      <c r="AU3" s="553"/>
      <c r="AV3" s="554"/>
      <c r="AW3" s="554"/>
      <c r="AX3" s="555"/>
    </row>
    <row r="4" spans="2:69" ht="13" thickBot="1" x14ac:dyDescent="0.3">
      <c r="C4" s="99"/>
    </row>
    <row r="5" spans="2:69" s="1" customFormat="1" ht="21" customHeight="1" x14ac:dyDescent="0.25">
      <c r="B5" s="566" t="s">
        <v>0</v>
      </c>
      <c r="C5" s="805" t="s">
        <v>70</v>
      </c>
      <c r="D5" s="852" t="s">
        <v>92</v>
      </c>
      <c r="E5" s="853"/>
      <c r="F5" s="853"/>
      <c r="G5" s="853"/>
      <c r="H5" s="853"/>
      <c r="I5" s="853"/>
      <c r="J5" s="853"/>
      <c r="K5" s="853"/>
      <c r="L5" s="853"/>
      <c r="M5" s="853"/>
      <c r="N5" s="853"/>
      <c r="O5" s="853"/>
      <c r="P5" s="853"/>
      <c r="Q5" s="853"/>
      <c r="R5" s="853"/>
      <c r="S5" s="853"/>
      <c r="T5" s="853"/>
      <c r="U5" s="853"/>
      <c r="V5" s="853"/>
      <c r="W5" s="854"/>
      <c r="X5" s="862" t="s">
        <v>13</v>
      </c>
      <c r="Y5" s="25"/>
      <c r="Z5" s="852" t="s">
        <v>91</v>
      </c>
      <c r="AA5" s="853"/>
      <c r="AB5" s="853"/>
      <c r="AC5" s="853"/>
      <c r="AD5" s="853"/>
      <c r="AE5" s="853"/>
      <c r="AF5" s="853"/>
      <c r="AG5" s="853"/>
      <c r="AH5" s="853"/>
      <c r="AI5" s="853"/>
      <c r="AJ5" s="853"/>
      <c r="AK5" s="853"/>
      <c r="AL5" s="853"/>
      <c r="AM5" s="853"/>
      <c r="AN5" s="853"/>
      <c r="AO5" s="853"/>
      <c r="AP5" s="853"/>
      <c r="AQ5" s="853"/>
      <c r="AR5" s="853"/>
      <c r="AS5" s="854"/>
      <c r="AT5" s="862" t="s">
        <v>13</v>
      </c>
      <c r="AU5" s="25"/>
      <c r="AV5" s="617" t="s">
        <v>93</v>
      </c>
      <c r="AW5" s="781" t="s">
        <v>6</v>
      </c>
      <c r="AX5" s="614" t="s">
        <v>7</v>
      </c>
    </row>
    <row r="6" spans="2:69" ht="42.75" customHeight="1" x14ac:dyDescent="0.25">
      <c r="B6" s="567"/>
      <c r="C6" s="806"/>
      <c r="D6" s="855"/>
      <c r="E6" s="856"/>
      <c r="F6" s="856"/>
      <c r="G6" s="856"/>
      <c r="H6" s="856"/>
      <c r="I6" s="856"/>
      <c r="J6" s="856"/>
      <c r="K6" s="856"/>
      <c r="L6" s="856"/>
      <c r="M6" s="856"/>
      <c r="N6" s="856"/>
      <c r="O6" s="856"/>
      <c r="P6" s="856"/>
      <c r="Q6" s="856"/>
      <c r="R6" s="856"/>
      <c r="S6" s="856"/>
      <c r="T6" s="856"/>
      <c r="U6" s="856"/>
      <c r="V6" s="856"/>
      <c r="W6" s="857"/>
      <c r="X6" s="863"/>
      <c r="Y6" s="25"/>
      <c r="Z6" s="855"/>
      <c r="AA6" s="856"/>
      <c r="AB6" s="856"/>
      <c r="AC6" s="856"/>
      <c r="AD6" s="856"/>
      <c r="AE6" s="856"/>
      <c r="AF6" s="856"/>
      <c r="AG6" s="856"/>
      <c r="AH6" s="856"/>
      <c r="AI6" s="856"/>
      <c r="AJ6" s="856"/>
      <c r="AK6" s="856"/>
      <c r="AL6" s="856"/>
      <c r="AM6" s="856"/>
      <c r="AN6" s="856"/>
      <c r="AO6" s="856"/>
      <c r="AP6" s="856"/>
      <c r="AQ6" s="856"/>
      <c r="AR6" s="856"/>
      <c r="AS6" s="857"/>
      <c r="AT6" s="863"/>
      <c r="AU6" s="25"/>
      <c r="AV6" s="618"/>
      <c r="AW6" s="782"/>
      <c r="AX6" s="615"/>
    </row>
    <row r="7" spans="2:69" ht="22.9" customHeight="1" thickBot="1" x14ac:dyDescent="0.3">
      <c r="B7" s="568"/>
      <c r="C7" s="807"/>
      <c r="D7" s="858"/>
      <c r="E7" s="859"/>
      <c r="F7" s="859"/>
      <c r="G7" s="859"/>
      <c r="H7" s="859"/>
      <c r="I7" s="859"/>
      <c r="J7" s="859"/>
      <c r="K7" s="859"/>
      <c r="L7" s="859"/>
      <c r="M7" s="859"/>
      <c r="N7" s="859"/>
      <c r="O7" s="859"/>
      <c r="P7" s="859"/>
      <c r="Q7" s="859"/>
      <c r="R7" s="859"/>
      <c r="S7" s="859"/>
      <c r="T7" s="859"/>
      <c r="U7" s="859"/>
      <c r="V7" s="859"/>
      <c r="W7" s="860"/>
      <c r="X7" s="863"/>
      <c r="Y7" s="25"/>
      <c r="Z7" s="858"/>
      <c r="AA7" s="859"/>
      <c r="AB7" s="859"/>
      <c r="AC7" s="859"/>
      <c r="AD7" s="859"/>
      <c r="AE7" s="859"/>
      <c r="AF7" s="859"/>
      <c r="AG7" s="859"/>
      <c r="AH7" s="859"/>
      <c r="AI7" s="859"/>
      <c r="AJ7" s="859"/>
      <c r="AK7" s="859"/>
      <c r="AL7" s="859"/>
      <c r="AM7" s="859"/>
      <c r="AN7" s="859"/>
      <c r="AO7" s="859"/>
      <c r="AP7" s="859"/>
      <c r="AQ7" s="859"/>
      <c r="AR7" s="859"/>
      <c r="AS7" s="860"/>
      <c r="AT7" s="863"/>
      <c r="AU7" s="25"/>
      <c r="AV7" s="618"/>
      <c r="AW7" s="782"/>
      <c r="AX7" s="615"/>
    </row>
    <row r="8" spans="2:69" ht="28.5" customHeight="1" x14ac:dyDescent="0.25">
      <c r="B8" s="584" t="s">
        <v>5</v>
      </c>
      <c r="C8" s="585"/>
      <c r="D8" s="230"/>
      <c r="E8" s="214"/>
      <c r="F8" s="214"/>
      <c r="G8" s="214"/>
      <c r="H8" s="214"/>
      <c r="I8" s="209"/>
      <c r="J8" s="209"/>
      <c r="K8" s="209"/>
      <c r="L8" s="209"/>
      <c r="M8" s="209"/>
      <c r="N8" s="209"/>
      <c r="O8" s="209"/>
      <c r="P8" s="209"/>
      <c r="Q8" s="209"/>
      <c r="R8" s="209"/>
      <c r="S8" s="209"/>
      <c r="T8" s="209"/>
      <c r="U8" s="209"/>
      <c r="V8" s="209"/>
      <c r="W8" s="372"/>
      <c r="X8" s="863"/>
      <c r="Y8" s="25"/>
      <c r="Z8" s="371"/>
      <c r="AA8" s="468"/>
      <c r="AB8" s="468"/>
      <c r="AC8" s="468"/>
      <c r="AD8" s="468"/>
      <c r="AE8" s="468"/>
      <c r="AF8" s="468"/>
      <c r="AG8" s="468"/>
      <c r="AH8" s="468"/>
      <c r="AI8" s="468"/>
      <c r="AJ8" s="468"/>
      <c r="AK8" s="468"/>
      <c r="AL8" s="468"/>
      <c r="AM8" s="288"/>
      <c r="AN8" s="288"/>
      <c r="AO8" s="288"/>
      <c r="AP8" s="288"/>
      <c r="AQ8" s="288"/>
      <c r="AR8" s="288"/>
      <c r="AS8" s="290"/>
      <c r="AT8" s="863"/>
      <c r="AU8" s="25"/>
      <c r="AV8" s="619"/>
      <c r="AW8" s="782"/>
      <c r="AX8" s="615"/>
      <c r="BC8" s="2"/>
      <c r="BD8" s="2"/>
      <c r="BE8" s="3"/>
      <c r="BF8" s="4"/>
      <c r="BG8" s="4"/>
      <c r="BH8" s="4"/>
      <c r="BI8" s="4"/>
      <c r="BJ8" s="4"/>
      <c r="BK8" s="5"/>
      <c r="BL8" s="5"/>
      <c r="BM8" s="6"/>
      <c r="BN8" s="6"/>
      <c r="BO8" s="7"/>
      <c r="BP8" s="6"/>
      <c r="BQ8" s="6"/>
    </row>
    <row r="9" spans="2:69" s="70" customFormat="1" ht="28.5" customHeight="1" thickBot="1" x14ac:dyDescent="0.3">
      <c r="B9" s="593" t="s">
        <v>27</v>
      </c>
      <c r="C9" s="594"/>
      <c r="D9" s="149"/>
      <c r="E9" s="150"/>
      <c r="F9" s="150"/>
      <c r="G9" s="150"/>
      <c r="H9" s="150"/>
      <c r="I9" s="152"/>
      <c r="J9" s="152"/>
      <c r="K9" s="152"/>
      <c r="L9" s="152"/>
      <c r="M9" s="152"/>
      <c r="N9" s="152"/>
      <c r="O9" s="152"/>
      <c r="P9" s="152"/>
      <c r="Q9" s="152"/>
      <c r="R9" s="152"/>
      <c r="S9" s="152"/>
      <c r="T9" s="152"/>
      <c r="U9" s="152"/>
      <c r="V9" s="369"/>
      <c r="W9" s="370"/>
      <c r="X9" s="238">
        <f>SUM(D9:W9)</f>
        <v>0</v>
      </c>
      <c r="Y9" s="63"/>
      <c r="Z9" s="149"/>
      <c r="AA9" s="150"/>
      <c r="AB9" s="150"/>
      <c r="AC9" s="150"/>
      <c r="AD9" s="150"/>
      <c r="AE9" s="150"/>
      <c r="AF9" s="150"/>
      <c r="AG9" s="150"/>
      <c r="AH9" s="150"/>
      <c r="AI9" s="150"/>
      <c r="AJ9" s="150"/>
      <c r="AK9" s="150"/>
      <c r="AL9" s="150"/>
      <c r="AM9" s="152"/>
      <c r="AN9" s="152"/>
      <c r="AO9" s="152"/>
      <c r="AP9" s="152"/>
      <c r="AQ9" s="152"/>
      <c r="AR9" s="369"/>
      <c r="AS9" s="370"/>
      <c r="AT9" s="164">
        <f>SUM(Z9:AS9)</f>
        <v>0</v>
      </c>
      <c r="AU9" s="63"/>
      <c r="AV9" s="379">
        <v>120</v>
      </c>
      <c r="AW9" s="782"/>
      <c r="AX9" s="615"/>
      <c r="BC9" s="2"/>
      <c r="BD9" s="2"/>
      <c r="BE9" s="6"/>
      <c r="BF9" s="6"/>
      <c r="BG9" s="6"/>
      <c r="BH9" s="6"/>
      <c r="BI9" s="6"/>
      <c r="BJ9" s="6"/>
      <c r="BK9" s="5"/>
      <c r="BL9" s="5"/>
      <c r="BM9" s="8"/>
      <c r="BN9" s="8"/>
      <c r="BO9" s="8"/>
      <c r="BP9" s="8"/>
      <c r="BQ9" s="8"/>
    </row>
    <row r="10" spans="2:69" ht="27.75" customHeight="1" x14ac:dyDescent="0.25">
      <c r="B10" s="127">
        <v>1</v>
      </c>
      <c r="C10" s="162"/>
      <c r="D10" s="158"/>
      <c r="E10" s="135"/>
      <c r="F10" s="135"/>
      <c r="G10" s="135"/>
      <c r="H10" s="135"/>
      <c r="I10" s="136"/>
      <c r="J10" s="136"/>
      <c r="K10" s="136"/>
      <c r="L10" s="136"/>
      <c r="M10" s="136"/>
      <c r="N10" s="136"/>
      <c r="O10" s="136"/>
      <c r="P10" s="136"/>
      <c r="Q10" s="136"/>
      <c r="R10" s="136"/>
      <c r="S10" s="136"/>
      <c r="T10" s="136"/>
      <c r="U10" s="136"/>
      <c r="V10" s="243"/>
      <c r="W10" s="244"/>
      <c r="X10" s="35" t="str">
        <f t="shared" ref="X10:X39" si="0">IF(ISNUMBER(C10),SUM(D10:W10),"")</f>
        <v/>
      </c>
      <c r="Y10" s="32"/>
      <c r="Z10" s="158"/>
      <c r="AA10" s="135"/>
      <c r="AB10" s="135"/>
      <c r="AC10" s="135"/>
      <c r="AD10" s="135"/>
      <c r="AE10" s="135"/>
      <c r="AF10" s="135"/>
      <c r="AG10" s="135"/>
      <c r="AH10" s="135"/>
      <c r="AI10" s="135"/>
      <c r="AJ10" s="135"/>
      <c r="AK10" s="135"/>
      <c r="AL10" s="135"/>
      <c r="AM10" s="136"/>
      <c r="AN10" s="136"/>
      <c r="AO10" s="139"/>
      <c r="AP10" s="139"/>
      <c r="AQ10" s="139"/>
      <c r="AR10" s="248"/>
      <c r="AS10" s="244"/>
      <c r="AT10" s="366" t="str">
        <f t="shared" ref="AT10:AT39" si="1">IF(ISNUMBER(C10),SUM(Z10:AS10),"")</f>
        <v/>
      </c>
      <c r="AU10" s="32"/>
      <c r="AV10" s="35" t="str">
        <f t="shared" ref="AV10:AV39" si="2">IF(ISNUMBER(C10),IF(OR(X10=0,AT10=0),ROUND(X10+AT10,0),"Fehler"),"")</f>
        <v/>
      </c>
      <c r="AW10" s="325"/>
      <c r="AX10" s="74" t="str">
        <f>IF(ISNUMBER(C10),IF(VLOOKUP(AV10,'Verrechnungs- Notenpunkte'!$K$5:$L$20,2,TRUE)-AW10&gt;=0,VLOOKUP(AV10,'Verrechnungs- Notenpunkte'!$K$5:$L$20,2,TRUE)-AW10,0),"")</f>
        <v/>
      </c>
      <c r="BC10" s="2"/>
      <c r="BD10" s="2"/>
      <c r="BE10" s="6"/>
      <c r="BF10" s="6"/>
      <c r="BG10" s="6"/>
      <c r="BH10" s="6"/>
      <c r="BI10" s="6"/>
      <c r="BJ10" s="6"/>
      <c r="BK10" s="5"/>
      <c r="BL10" s="5"/>
      <c r="BM10" s="6"/>
      <c r="BN10" s="6"/>
      <c r="BO10" s="6"/>
      <c r="BP10" s="6"/>
      <c r="BQ10" s="6"/>
    </row>
    <row r="11" spans="2:69" ht="28.15" customHeight="1" x14ac:dyDescent="0.25">
      <c r="B11" s="364">
        <v>2</v>
      </c>
      <c r="C11" s="160"/>
      <c r="D11" s="141"/>
      <c r="E11" s="142"/>
      <c r="F11" s="142"/>
      <c r="G11" s="142"/>
      <c r="H11" s="142"/>
      <c r="I11" s="144"/>
      <c r="J11" s="144"/>
      <c r="K11" s="144"/>
      <c r="L11" s="144"/>
      <c r="M11" s="144"/>
      <c r="N11" s="144"/>
      <c r="O11" s="144"/>
      <c r="P11" s="144"/>
      <c r="Q11" s="144"/>
      <c r="R11" s="144"/>
      <c r="S11" s="144"/>
      <c r="T11" s="144"/>
      <c r="U11" s="144"/>
      <c r="V11" s="241"/>
      <c r="W11" s="242"/>
      <c r="X11" s="33" t="str">
        <f t="shared" si="0"/>
        <v/>
      </c>
      <c r="Y11" s="32"/>
      <c r="Z11" s="141"/>
      <c r="AA11" s="142"/>
      <c r="AB11" s="142"/>
      <c r="AC11" s="142"/>
      <c r="AD11" s="142"/>
      <c r="AE11" s="142"/>
      <c r="AF11" s="142"/>
      <c r="AG11" s="142"/>
      <c r="AH11" s="142"/>
      <c r="AI11" s="142"/>
      <c r="AJ11" s="142"/>
      <c r="AK11" s="142"/>
      <c r="AL11" s="142"/>
      <c r="AM11" s="144"/>
      <c r="AN11" s="144"/>
      <c r="AO11" s="144"/>
      <c r="AP11" s="144"/>
      <c r="AQ11" s="142"/>
      <c r="AR11" s="241"/>
      <c r="AS11" s="242"/>
      <c r="AT11" s="368" t="str">
        <f t="shared" si="1"/>
        <v/>
      </c>
      <c r="AU11" s="32"/>
      <c r="AV11" s="33" t="str">
        <f t="shared" si="2"/>
        <v/>
      </c>
      <c r="AW11" s="92"/>
      <c r="AX11" s="71" t="str">
        <f>IF(ISNUMBER(C11),IF(VLOOKUP(AV11,'Verrechnungs- Notenpunkte'!$K$5:$L$20,2,TRUE)-AW11&gt;=0,VLOOKUP(AV11,'Verrechnungs- Notenpunkte'!$K$5:$L$20,2,TRUE)-AW11,0),"")</f>
        <v/>
      </c>
    </row>
    <row r="12" spans="2:69" ht="28.15" customHeight="1" x14ac:dyDescent="0.25">
      <c r="B12" s="364">
        <v>3</v>
      </c>
      <c r="C12" s="160"/>
      <c r="D12" s="141"/>
      <c r="E12" s="142"/>
      <c r="F12" s="142"/>
      <c r="G12" s="142"/>
      <c r="H12" s="142"/>
      <c r="I12" s="144"/>
      <c r="J12" s="144"/>
      <c r="K12" s="144"/>
      <c r="L12" s="144"/>
      <c r="M12" s="144"/>
      <c r="N12" s="144"/>
      <c r="O12" s="144"/>
      <c r="P12" s="144"/>
      <c r="Q12" s="144"/>
      <c r="R12" s="144"/>
      <c r="S12" s="144"/>
      <c r="T12" s="144"/>
      <c r="U12" s="144"/>
      <c r="V12" s="241"/>
      <c r="W12" s="242"/>
      <c r="X12" s="33" t="str">
        <f t="shared" si="0"/>
        <v/>
      </c>
      <c r="Y12" s="32"/>
      <c r="Z12" s="141"/>
      <c r="AA12" s="142"/>
      <c r="AB12" s="142"/>
      <c r="AC12" s="142"/>
      <c r="AD12" s="142"/>
      <c r="AE12" s="142"/>
      <c r="AF12" s="142"/>
      <c r="AG12" s="142"/>
      <c r="AH12" s="142"/>
      <c r="AI12" s="142"/>
      <c r="AJ12" s="142"/>
      <c r="AK12" s="142"/>
      <c r="AL12" s="142"/>
      <c r="AM12" s="144"/>
      <c r="AN12" s="144"/>
      <c r="AO12" s="144"/>
      <c r="AP12" s="144"/>
      <c r="AQ12" s="142"/>
      <c r="AR12" s="241"/>
      <c r="AS12" s="242"/>
      <c r="AT12" s="368" t="str">
        <f t="shared" si="1"/>
        <v/>
      </c>
      <c r="AU12" s="32"/>
      <c r="AV12" s="33" t="str">
        <f t="shared" si="2"/>
        <v/>
      </c>
      <c r="AW12" s="92"/>
      <c r="AX12" s="71" t="str">
        <f>IF(ISNUMBER(C12),IF(VLOOKUP(AV12,'Verrechnungs- Notenpunkte'!$K$5:$L$20,2,TRUE)-AW12&gt;=0,VLOOKUP(AV12,'Verrechnungs- Notenpunkte'!$K$5:$L$20,2,TRUE)-AW12,0),"")</f>
        <v/>
      </c>
    </row>
    <row r="13" spans="2:69" ht="28.15" customHeight="1" x14ac:dyDescent="0.25">
      <c r="B13" s="364">
        <v>4</v>
      </c>
      <c r="C13" s="160"/>
      <c r="D13" s="141"/>
      <c r="E13" s="142"/>
      <c r="F13" s="142"/>
      <c r="G13" s="142"/>
      <c r="H13" s="142"/>
      <c r="I13" s="144"/>
      <c r="J13" s="144"/>
      <c r="K13" s="144"/>
      <c r="L13" s="144"/>
      <c r="M13" s="144"/>
      <c r="N13" s="144"/>
      <c r="O13" s="144"/>
      <c r="P13" s="144"/>
      <c r="Q13" s="144"/>
      <c r="R13" s="144"/>
      <c r="S13" s="144"/>
      <c r="T13" s="144"/>
      <c r="U13" s="144"/>
      <c r="V13" s="241"/>
      <c r="W13" s="242"/>
      <c r="X13" s="33" t="str">
        <f t="shared" si="0"/>
        <v/>
      </c>
      <c r="Y13" s="32"/>
      <c r="Z13" s="141"/>
      <c r="AA13" s="142"/>
      <c r="AB13" s="142"/>
      <c r="AC13" s="142"/>
      <c r="AD13" s="142"/>
      <c r="AE13" s="142"/>
      <c r="AF13" s="142"/>
      <c r="AG13" s="142"/>
      <c r="AH13" s="142"/>
      <c r="AI13" s="142"/>
      <c r="AJ13" s="142"/>
      <c r="AK13" s="142"/>
      <c r="AL13" s="142"/>
      <c r="AM13" s="144"/>
      <c r="AN13" s="144"/>
      <c r="AO13" s="144"/>
      <c r="AP13" s="144"/>
      <c r="AQ13" s="142"/>
      <c r="AR13" s="241"/>
      <c r="AS13" s="242"/>
      <c r="AT13" s="368" t="str">
        <f t="shared" si="1"/>
        <v/>
      </c>
      <c r="AU13" s="32"/>
      <c r="AV13" s="33" t="str">
        <f t="shared" si="2"/>
        <v/>
      </c>
      <c r="AW13" s="92"/>
      <c r="AX13" s="71" t="str">
        <f>IF(ISNUMBER(C13),IF(VLOOKUP(AV13,'Verrechnungs- Notenpunkte'!$K$5:$L$20,2,TRUE)-AW13&gt;=0,VLOOKUP(AV13,'Verrechnungs- Notenpunkte'!$K$5:$L$20,2,TRUE)-AW13,0),"")</f>
        <v/>
      </c>
    </row>
    <row r="14" spans="2:69" ht="28.15" customHeight="1" thickBot="1" x14ac:dyDescent="0.3">
      <c r="B14" s="128">
        <v>5</v>
      </c>
      <c r="C14" s="163"/>
      <c r="D14" s="149"/>
      <c r="E14" s="150"/>
      <c r="F14" s="150"/>
      <c r="G14" s="150"/>
      <c r="H14" s="150"/>
      <c r="I14" s="152"/>
      <c r="J14" s="152"/>
      <c r="K14" s="152"/>
      <c r="L14" s="152"/>
      <c r="M14" s="152"/>
      <c r="N14" s="152"/>
      <c r="O14" s="152"/>
      <c r="P14" s="152"/>
      <c r="Q14" s="152"/>
      <c r="R14" s="152"/>
      <c r="S14" s="152"/>
      <c r="T14" s="152"/>
      <c r="U14" s="152"/>
      <c r="V14" s="236"/>
      <c r="W14" s="237"/>
      <c r="X14" s="164" t="str">
        <f t="shared" si="0"/>
        <v/>
      </c>
      <c r="Y14" s="32"/>
      <c r="Z14" s="149"/>
      <c r="AA14" s="150"/>
      <c r="AB14" s="150"/>
      <c r="AC14" s="150"/>
      <c r="AD14" s="150"/>
      <c r="AE14" s="150"/>
      <c r="AF14" s="150"/>
      <c r="AG14" s="150"/>
      <c r="AH14" s="150"/>
      <c r="AI14" s="150"/>
      <c r="AJ14" s="150"/>
      <c r="AK14" s="150"/>
      <c r="AL14" s="150"/>
      <c r="AM14" s="152"/>
      <c r="AN14" s="152"/>
      <c r="AO14" s="152"/>
      <c r="AP14" s="152"/>
      <c r="AQ14" s="150"/>
      <c r="AR14" s="236"/>
      <c r="AS14" s="237"/>
      <c r="AT14" s="367" t="str">
        <f t="shared" si="1"/>
        <v/>
      </c>
      <c r="AU14" s="32"/>
      <c r="AV14" s="34" t="str">
        <f t="shared" si="2"/>
        <v/>
      </c>
      <c r="AW14" s="37"/>
      <c r="AX14" s="72" t="str">
        <f>IF(ISNUMBER(C14),IF(VLOOKUP(AV14,'Verrechnungs- Notenpunkte'!$K$5:$L$20,2,TRUE)-AW14&gt;=0,VLOOKUP(AV14,'Verrechnungs- Notenpunkte'!$K$5:$L$20,2,TRUE)-AW14,0),"")</f>
        <v/>
      </c>
    </row>
    <row r="15" spans="2:69" ht="28.15" customHeight="1" x14ac:dyDescent="0.25">
      <c r="B15" s="385">
        <v>6</v>
      </c>
      <c r="C15" s="157"/>
      <c r="D15" s="158"/>
      <c r="E15" s="135"/>
      <c r="F15" s="135"/>
      <c r="G15" s="135"/>
      <c r="H15" s="135"/>
      <c r="I15" s="136"/>
      <c r="J15" s="136"/>
      <c r="K15" s="136"/>
      <c r="L15" s="136"/>
      <c r="M15" s="136"/>
      <c r="N15" s="136"/>
      <c r="O15" s="136"/>
      <c r="P15" s="136"/>
      <c r="Q15" s="136"/>
      <c r="R15" s="136"/>
      <c r="S15" s="139"/>
      <c r="T15" s="139"/>
      <c r="U15" s="139"/>
      <c r="V15" s="248"/>
      <c r="W15" s="244"/>
      <c r="X15" s="366" t="str">
        <f t="shared" si="0"/>
        <v/>
      </c>
      <c r="Y15" s="32"/>
      <c r="Z15" s="158"/>
      <c r="AA15" s="135"/>
      <c r="AB15" s="135"/>
      <c r="AC15" s="135"/>
      <c r="AD15" s="135"/>
      <c r="AE15" s="135"/>
      <c r="AF15" s="135"/>
      <c r="AG15" s="135"/>
      <c r="AH15" s="135"/>
      <c r="AI15" s="135"/>
      <c r="AJ15" s="135"/>
      <c r="AK15" s="135"/>
      <c r="AL15" s="135"/>
      <c r="AM15" s="136"/>
      <c r="AN15" s="136"/>
      <c r="AO15" s="136"/>
      <c r="AP15" s="136"/>
      <c r="AQ15" s="135"/>
      <c r="AR15" s="243"/>
      <c r="AS15" s="244"/>
      <c r="AT15" s="366" t="str">
        <f t="shared" si="1"/>
        <v/>
      </c>
      <c r="AU15" s="32"/>
      <c r="AV15" s="35" t="str">
        <f t="shared" si="2"/>
        <v/>
      </c>
      <c r="AW15" s="91"/>
      <c r="AX15" s="73" t="str">
        <f>IF(ISNUMBER(C15),IF(VLOOKUP(AV15,'Verrechnungs- Notenpunkte'!$K$5:$L$20,2,TRUE)-AW15&gt;=0,VLOOKUP(AV15,'Verrechnungs- Notenpunkte'!$K$5:$L$20,2,TRUE)-AW15,0),"")</f>
        <v/>
      </c>
    </row>
    <row r="16" spans="2:69" ht="28.15" customHeight="1" x14ac:dyDescent="0.25">
      <c r="B16" s="386">
        <v>7</v>
      </c>
      <c r="C16" s="160"/>
      <c r="D16" s="141"/>
      <c r="E16" s="142"/>
      <c r="F16" s="142"/>
      <c r="G16" s="142"/>
      <c r="H16" s="142"/>
      <c r="I16" s="144"/>
      <c r="J16" s="144"/>
      <c r="K16" s="144"/>
      <c r="L16" s="144"/>
      <c r="M16" s="144"/>
      <c r="N16" s="144"/>
      <c r="O16" s="144"/>
      <c r="P16" s="144"/>
      <c r="Q16" s="144"/>
      <c r="R16" s="144"/>
      <c r="S16" s="147"/>
      <c r="T16" s="147"/>
      <c r="U16" s="147"/>
      <c r="V16" s="246"/>
      <c r="W16" s="242"/>
      <c r="X16" s="366" t="str">
        <f t="shared" si="0"/>
        <v/>
      </c>
      <c r="Y16" s="32"/>
      <c r="Z16" s="141"/>
      <c r="AA16" s="142"/>
      <c r="AB16" s="142"/>
      <c r="AC16" s="142"/>
      <c r="AD16" s="142"/>
      <c r="AE16" s="142"/>
      <c r="AF16" s="142"/>
      <c r="AG16" s="142"/>
      <c r="AH16" s="142"/>
      <c r="AI16" s="142"/>
      <c r="AJ16" s="142"/>
      <c r="AK16" s="142"/>
      <c r="AL16" s="142"/>
      <c r="AM16" s="144"/>
      <c r="AN16" s="144"/>
      <c r="AO16" s="144"/>
      <c r="AP16" s="144"/>
      <c r="AQ16" s="142"/>
      <c r="AR16" s="241"/>
      <c r="AS16" s="242"/>
      <c r="AT16" s="368" t="str">
        <f t="shared" si="1"/>
        <v/>
      </c>
      <c r="AU16" s="32"/>
      <c r="AV16" s="33" t="str">
        <f t="shared" si="2"/>
        <v/>
      </c>
      <c r="AW16" s="92"/>
      <c r="AX16" s="71" t="str">
        <f>IF(ISNUMBER(C16),IF(VLOOKUP(AV16,'Verrechnungs- Notenpunkte'!$K$5:$L$20,2,TRUE)-AW16&gt;=0,VLOOKUP(AV16,'Verrechnungs- Notenpunkte'!$K$5:$L$20,2,TRUE)-AW16,0),"")</f>
        <v/>
      </c>
    </row>
    <row r="17" spans="2:50" ht="28.15" customHeight="1" x14ac:dyDescent="0.25">
      <c r="B17" s="386">
        <v>8</v>
      </c>
      <c r="C17" s="160"/>
      <c r="D17" s="141"/>
      <c r="E17" s="142"/>
      <c r="F17" s="142"/>
      <c r="G17" s="142"/>
      <c r="H17" s="142"/>
      <c r="I17" s="144"/>
      <c r="J17" s="144"/>
      <c r="K17" s="144"/>
      <c r="L17" s="144"/>
      <c r="M17" s="144"/>
      <c r="N17" s="144"/>
      <c r="O17" s="144"/>
      <c r="P17" s="144"/>
      <c r="Q17" s="144"/>
      <c r="R17" s="144"/>
      <c r="S17" s="147"/>
      <c r="T17" s="147"/>
      <c r="U17" s="147"/>
      <c r="V17" s="246"/>
      <c r="W17" s="242"/>
      <c r="X17" s="366" t="str">
        <f t="shared" si="0"/>
        <v/>
      </c>
      <c r="Y17" s="32"/>
      <c r="Z17" s="141"/>
      <c r="AA17" s="142"/>
      <c r="AB17" s="142"/>
      <c r="AC17" s="142"/>
      <c r="AD17" s="142"/>
      <c r="AE17" s="142"/>
      <c r="AF17" s="142"/>
      <c r="AG17" s="142"/>
      <c r="AH17" s="142"/>
      <c r="AI17" s="142"/>
      <c r="AJ17" s="142"/>
      <c r="AK17" s="142"/>
      <c r="AL17" s="142"/>
      <c r="AM17" s="144"/>
      <c r="AN17" s="144"/>
      <c r="AO17" s="144"/>
      <c r="AP17" s="144"/>
      <c r="AQ17" s="142"/>
      <c r="AR17" s="241"/>
      <c r="AS17" s="242"/>
      <c r="AT17" s="368" t="str">
        <f t="shared" si="1"/>
        <v/>
      </c>
      <c r="AU17" s="32"/>
      <c r="AV17" s="33" t="str">
        <f t="shared" si="2"/>
        <v/>
      </c>
      <c r="AW17" s="92"/>
      <c r="AX17" s="71" t="str">
        <f>IF(ISNUMBER(C17),IF(VLOOKUP(AV17,'Verrechnungs- Notenpunkte'!$K$5:$L$20,2,TRUE)-AW17&gt;=0,VLOOKUP(AV17,'Verrechnungs- Notenpunkte'!$K$5:$L$20,2,TRUE)-AW17,0),"")</f>
        <v/>
      </c>
    </row>
    <row r="18" spans="2:50" ht="28.15" customHeight="1" x14ac:dyDescent="0.25">
      <c r="B18" s="386">
        <v>9</v>
      </c>
      <c r="C18" s="160"/>
      <c r="D18" s="141"/>
      <c r="E18" s="142"/>
      <c r="F18" s="142"/>
      <c r="G18" s="142"/>
      <c r="H18" s="142"/>
      <c r="I18" s="144"/>
      <c r="J18" s="144"/>
      <c r="K18" s="144"/>
      <c r="L18" s="144"/>
      <c r="M18" s="144"/>
      <c r="N18" s="144"/>
      <c r="O18" s="144"/>
      <c r="P18" s="144"/>
      <c r="Q18" s="144"/>
      <c r="R18" s="144"/>
      <c r="S18" s="147"/>
      <c r="T18" s="147"/>
      <c r="U18" s="147"/>
      <c r="V18" s="246"/>
      <c r="W18" s="242"/>
      <c r="X18" s="366" t="str">
        <f t="shared" si="0"/>
        <v/>
      </c>
      <c r="Y18" s="32"/>
      <c r="Z18" s="141"/>
      <c r="AA18" s="142"/>
      <c r="AB18" s="142"/>
      <c r="AC18" s="142"/>
      <c r="AD18" s="142"/>
      <c r="AE18" s="142"/>
      <c r="AF18" s="142"/>
      <c r="AG18" s="142"/>
      <c r="AH18" s="142"/>
      <c r="AI18" s="142"/>
      <c r="AJ18" s="142"/>
      <c r="AK18" s="142"/>
      <c r="AL18" s="142"/>
      <c r="AM18" s="144"/>
      <c r="AN18" s="144"/>
      <c r="AO18" s="144"/>
      <c r="AP18" s="144"/>
      <c r="AQ18" s="142"/>
      <c r="AR18" s="241"/>
      <c r="AS18" s="242"/>
      <c r="AT18" s="368" t="str">
        <f t="shared" si="1"/>
        <v/>
      </c>
      <c r="AU18" s="32"/>
      <c r="AV18" s="33" t="str">
        <f t="shared" si="2"/>
        <v/>
      </c>
      <c r="AW18" s="92"/>
      <c r="AX18" s="71" t="str">
        <f>IF(ISNUMBER(C18),IF(VLOOKUP(AV18,'Verrechnungs- Notenpunkte'!$K$5:$L$20,2,TRUE)-AW18&gt;=0,VLOOKUP(AV18,'Verrechnungs- Notenpunkte'!$K$5:$L$20,2,TRUE)-AW18,0),"")</f>
        <v/>
      </c>
    </row>
    <row r="19" spans="2:50" ht="28.15" customHeight="1" thickBot="1" x14ac:dyDescent="0.3">
      <c r="B19" s="387">
        <v>10</v>
      </c>
      <c r="C19" s="161"/>
      <c r="D19" s="149"/>
      <c r="E19" s="150"/>
      <c r="F19" s="150"/>
      <c r="G19" s="150"/>
      <c r="H19" s="150"/>
      <c r="I19" s="152"/>
      <c r="J19" s="152"/>
      <c r="K19" s="152"/>
      <c r="L19" s="152"/>
      <c r="M19" s="152"/>
      <c r="N19" s="152"/>
      <c r="O19" s="152"/>
      <c r="P19" s="152"/>
      <c r="Q19" s="152"/>
      <c r="R19" s="152"/>
      <c r="S19" s="156"/>
      <c r="T19" s="156"/>
      <c r="U19" s="156"/>
      <c r="V19" s="247"/>
      <c r="W19" s="237"/>
      <c r="X19" s="367" t="str">
        <f t="shared" si="0"/>
        <v/>
      </c>
      <c r="Y19" s="32"/>
      <c r="Z19" s="149"/>
      <c r="AA19" s="150"/>
      <c r="AB19" s="150"/>
      <c r="AC19" s="150"/>
      <c r="AD19" s="150"/>
      <c r="AE19" s="150"/>
      <c r="AF19" s="150"/>
      <c r="AG19" s="150"/>
      <c r="AH19" s="150"/>
      <c r="AI19" s="150"/>
      <c r="AJ19" s="150"/>
      <c r="AK19" s="150"/>
      <c r="AL19" s="150"/>
      <c r="AM19" s="152"/>
      <c r="AN19" s="152"/>
      <c r="AO19" s="152"/>
      <c r="AP19" s="152"/>
      <c r="AQ19" s="150"/>
      <c r="AR19" s="236"/>
      <c r="AS19" s="237"/>
      <c r="AT19" s="367" t="str">
        <f t="shared" si="1"/>
        <v/>
      </c>
      <c r="AU19" s="32"/>
      <c r="AV19" s="36" t="str">
        <f t="shared" si="2"/>
        <v/>
      </c>
      <c r="AW19" s="37"/>
      <c r="AX19" s="72" t="str">
        <f>IF(ISNUMBER(C19),IF(VLOOKUP(AV19,'Verrechnungs- Notenpunkte'!$K$5:$L$20,2,TRUE)-AW19&gt;=0,VLOOKUP(AV19,'Verrechnungs- Notenpunkte'!$K$5:$L$20,2,TRUE)-AW19,0),"")</f>
        <v/>
      </c>
    </row>
    <row r="20" spans="2:50" ht="28.15" customHeight="1" x14ac:dyDescent="0.25">
      <c r="B20" s="127">
        <v>11</v>
      </c>
      <c r="C20" s="162"/>
      <c r="D20" s="158"/>
      <c r="E20" s="135"/>
      <c r="F20" s="135"/>
      <c r="G20" s="135"/>
      <c r="H20" s="135"/>
      <c r="I20" s="136"/>
      <c r="J20" s="136"/>
      <c r="K20" s="136"/>
      <c r="L20" s="136"/>
      <c r="M20" s="136"/>
      <c r="N20" s="136"/>
      <c r="O20" s="136"/>
      <c r="P20" s="136"/>
      <c r="Q20" s="136"/>
      <c r="R20" s="136"/>
      <c r="S20" s="139"/>
      <c r="T20" s="139"/>
      <c r="U20" s="139"/>
      <c r="V20" s="248"/>
      <c r="W20" s="244"/>
      <c r="X20" s="366" t="str">
        <f t="shared" si="0"/>
        <v/>
      </c>
      <c r="Y20" s="32"/>
      <c r="Z20" s="158"/>
      <c r="AA20" s="135"/>
      <c r="AB20" s="135"/>
      <c r="AC20" s="135"/>
      <c r="AD20" s="135"/>
      <c r="AE20" s="135"/>
      <c r="AF20" s="135"/>
      <c r="AG20" s="135"/>
      <c r="AH20" s="135"/>
      <c r="AI20" s="135"/>
      <c r="AJ20" s="135"/>
      <c r="AK20" s="135"/>
      <c r="AL20" s="135"/>
      <c r="AM20" s="136"/>
      <c r="AN20" s="136"/>
      <c r="AO20" s="136"/>
      <c r="AP20" s="136"/>
      <c r="AQ20" s="135"/>
      <c r="AR20" s="243"/>
      <c r="AS20" s="244"/>
      <c r="AT20" s="366" t="str">
        <f t="shared" si="1"/>
        <v/>
      </c>
      <c r="AU20" s="32"/>
      <c r="AV20" s="33" t="str">
        <f t="shared" si="2"/>
        <v/>
      </c>
      <c r="AW20" s="91"/>
      <c r="AX20" s="73" t="str">
        <f>IF(ISNUMBER(C20),IF(VLOOKUP(AV20,'Verrechnungs- Notenpunkte'!$K$5:$L$20,2,TRUE)-AW20&gt;=0,VLOOKUP(AV20,'Verrechnungs- Notenpunkte'!$K$5:$L$20,2,TRUE)-AW20,0),"")</f>
        <v/>
      </c>
    </row>
    <row r="21" spans="2:50" ht="28.15" customHeight="1" x14ac:dyDescent="0.25">
      <c r="B21" s="364">
        <v>12</v>
      </c>
      <c r="C21" s="160"/>
      <c r="D21" s="141"/>
      <c r="E21" s="142"/>
      <c r="F21" s="142"/>
      <c r="G21" s="142"/>
      <c r="H21" s="142"/>
      <c r="I21" s="144"/>
      <c r="J21" s="144"/>
      <c r="K21" s="144"/>
      <c r="L21" s="144"/>
      <c r="M21" s="144"/>
      <c r="N21" s="144"/>
      <c r="O21" s="144"/>
      <c r="P21" s="144"/>
      <c r="Q21" s="144"/>
      <c r="R21" s="144"/>
      <c r="S21" s="147"/>
      <c r="T21" s="147"/>
      <c r="U21" s="147"/>
      <c r="V21" s="246"/>
      <c r="W21" s="242"/>
      <c r="X21" s="366" t="str">
        <f t="shared" si="0"/>
        <v/>
      </c>
      <c r="Y21" s="32"/>
      <c r="Z21" s="141"/>
      <c r="AA21" s="142"/>
      <c r="AB21" s="142"/>
      <c r="AC21" s="142"/>
      <c r="AD21" s="142"/>
      <c r="AE21" s="142"/>
      <c r="AF21" s="142"/>
      <c r="AG21" s="142"/>
      <c r="AH21" s="142"/>
      <c r="AI21" s="142"/>
      <c r="AJ21" s="142"/>
      <c r="AK21" s="142"/>
      <c r="AL21" s="142"/>
      <c r="AM21" s="144"/>
      <c r="AN21" s="144"/>
      <c r="AO21" s="144"/>
      <c r="AP21" s="144"/>
      <c r="AQ21" s="142"/>
      <c r="AR21" s="241"/>
      <c r="AS21" s="242"/>
      <c r="AT21" s="368" t="str">
        <f t="shared" si="1"/>
        <v/>
      </c>
      <c r="AU21" s="32"/>
      <c r="AV21" s="33" t="str">
        <f t="shared" si="2"/>
        <v/>
      </c>
      <c r="AW21" s="92"/>
      <c r="AX21" s="71" t="str">
        <f>IF(ISNUMBER(C21),IF(VLOOKUP(AV21,'Verrechnungs- Notenpunkte'!$K$5:$L$20,2,TRUE)-AW21&gt;=0,VLOOKUP(AV21,'Verrechnungs- Notenpunkte'!$K$5:$L$20,2,TRUE)-AW21,0),"")</f>
        <v/>
      </c>
    </row>
    <row r="22" spans="2:50" ht="28.15" customHeight="1" x14ac:dyDescent="0.25">
      <c r="B22" s="364">
        <v>13</v>
      </c>
      <c r="C22" s="160"/>
      <c r="D22" s="141"/>
      <c r="E22" s="142"/>
      <c r="F22" s="142"/>
      <c r="G22" s="142"/>
      <c r="H22" s="142"/>
      <c r="I22" s="144"/>
      <c r="J22" s="144"/>
      <c r="K22" s="144"/>
      <c r="L22" s="144"/>
      <c r="M22" s="144"/>
      <c r="N22" s="144"/>
      <c r="O22" s="144"/>
      <c r="P22" s="144"/>
      <c r="Q22" s="144"/>
      <c r="R22" s="144"/>
      <c r="S22" s="147"/>
      <c r="T22" s="147"/>
      <c r="U22" s="147"/>
      <c r="V22" s="246"/>
      <c r="W22" s="242"/>
      <c r="X22" s="366" t="str">
        <f t="shared" si="0"/>
        <v/>
      </c>
      <c r="Y22" s="32"/>
      <c r="Z22" s="141"/>
      <c r="AA22" s="142"/>
      <c r="AB22" s="142"/>
      <c r="AC22" s="142"/>
      <c r="AD22" s="142"/>
      <c r="AE22" s="142"/>
      <c r="AF22" s="142"/>
      <c r="AG22" s="142"/>
      <c r="AH22" s="142"/>
      <c r="AI22" s="142"/>
      <c r="AJ22" s="142"/>
      <c r="AK22" s="142"/>
      <c r="AL22" s="142"/>
      <c r="AM22" s="144"/>
      <c r="AN22" s="144"/>
      <c r="AO22" s="144"/>
      <c r="AP22" s="144"/>
      <c r="AQ22" s="142"/>
      <c r="AR22" s="241"/>
      <c r="AS22" s="242"/>
      <c r="AT22" s="368" t="str">
        <f t="shared" si="1"/>
        <v/>
      </c>
      <c r="AU22" s="32"/>
      <c r="AV22" s="33" t="str">
        <f t="shared" si="2"/>
        <v/>
      </c>
      <c r="AW22" s="92"/>
      <c r="AX22" s="71" t="str">
        <f>IF(ISNUMBER(C22),IF(VLOOKUP(AV22,'Verrechnungs- Notenpunkte'!$K$5:$L$20,2,TRUE)-AW22&gt;=0,VLOOKUP(AV22,'Verrechnungs- Notenpunkte'!$K$5:$L$20,2,TRUE)-AW22,0),"")</f>
        <v/>
      </c>
    </row>
    <row r="23" spans="2:50" ht="28.15" customHeight="1" x14ac:dyDescent="0.25">
      <c r="B23" s="364">
        <v>14</v>
      </c>
      <c r="C23" s="160"/>
      <c r="D23" s="141"/>
      <c r="E23" s="142"/>
      <c r="F23" s="142"/>
      <c r="G23" s="142"/>
      <c r="H23" s="142"/>
      <c r="I23" s="144"/>
      <c r="J23" s="144"/>
      <c r="K23" s="144"/>
      <c r="L23" s="144"/>
      <c r="M23" s="144"/>
      <c r="N23" s="144"/>
      <c r="O23" s="144"/>
      <c r="P23" s="144"/>
      <c r="Q23" s="144"/>
      <c r="R23" s="144"/>
      <c r="S23" s="147"/>
      <c r="T23" s="147"/>
      <c r="U23" s="147"/>
      <c r="V23" s="246"/>
      <c r="W23" s="242"/>
      <c r="X23" s="366" t="str">
        <f t="shared" si="0"/>
        <v/>
      </c>
      <c r="Y23" s="32"/>
      <c r="Z23" s="141"/>
      <c r="AA23" s="142"/>
      <c r="AB23" s="142"/>
      <c r="AC23" s="142"/>
      <c r="AD23" s="142"/>
      <c r="AE23" s="142"/>
      <c r="AF23" s="142"/>
      <c r="AG23" s="142"/>
      <c r="AH23" s="142"/>
      <c r="AI23" s="142"/>
      <c r="AJ23" s="142"/>
      <c r="AK23" s="142"/>
      <c r="AL23" s="142"/>
      <c r="AM23" s="144"/>
      <c r="AN23" s="144"/>
      <c r="AO23" s="144"/>
      <c r="AP23" s="144"/>
      <c r="AQ23" s="142"/>
      <c r="AR23" s="241"/>
      <c r="AS23" s="242"/>
      <c r="AT23" s="368" t="str">
        <f t="shared" si="1"/>
        <v/>
      </c>
      <c r="AU23" s="32"/>
      <c r="AV23" s="33" t="str">
        <f t="shared" si="2"/>
        <v/>
      </c>
      <c r="AW23" s="92"/>
      <c r="AX23" s="71" t="str">
        <f>IF(ISNUMBER(C23),IF(VLOOKUP(AV23,'Verrechnungs- Notenpunkte'!$K$5:$L$20,2,TRUE)-AW23&gt;=0,VLOOKUP(AV23,'Verrechnungs- Notenpunkte'!$K$5:$L$20,2,TRUE)-AW23,0),"")</f>
        <v/>
      </c>
    </row>
    <row r="24" spans="2:50" ht="28.15" customHeight="1" thickBot="1" x14ac:dyDescent="0.3">
      <c r="B24" s="128">
        <v>15</v>
      </c>
      <c r="C24" s="163"/>
      <c r="D24" s="149"/>
      <c r="E24" s="150"/>
      <c r="F24" s="150"/>
      <c r="G24" s="150"/>
      <c r="H24" s="150"/>
      <c r="I24" s="152"/>
      <c r="J24" s="152"/>
      <c r="K24" s="152"/>
      <c r="L24" s="152"/>
      <c r="M24" s="152"/>
      <c r="N24" s="152"/>
      <c r="O24" s="152"/>
      <c r="P24" s="152"/>
      <c r="Q24" s="152"/>
      <c r="R24" s="152"/>
      <c r="S24" s="156"/>
      <c r="T24" s="156"/>
      <c r="U24" s="156"/>
      <c r="V24" s="247"/>
      <c r="W24" s="237"/>
      <c r="X24" s="367" t="str">
        <f t="shared" si="0"/>
        <v/>
      </c>
      <c r="Y24" s="32"/>
      <c r="Z24" s="149"/>
      <c r="AA24" s="150"/>
      <c r="AB24" s="150"/>
      <c r="AC24" s="150"/>
      <c r="AD24" s="150"/>
      <c r="AE24" s="150"/>
      <c r="AF24" s="150"/>
      <c r="AG24" s="150"/>
      <c r="AH24" s="150"/>
      <c r="AI24" s="150"/>
      <c r="AJ24" s="150"/>
      <c r="AK24" s="150"/>
      <c r="AL24" s="150"/>
      <c r="AM24" s="152"/>
      <c r="AN24" s="152"/>
      <c r="AO24" s="152"/>
      <c r="AP24" s="152"/>
      <c r="AQ24" s="150"/>
      <c r="AR24" s="236"/>
      <c r="AS24" s="237"/>
      <c r="AT24" s="367" t="str">
        <f t="shared" si="1"/>
        <v/>
      </c>
      <c r="AU24" s="32"/>
      <c r="AV24" s="34" t="str">
        <f t="shared" si="2"/>
        <v/>
      </c>
      <c r="AW24" s="37"/>
      <c r="AX24" s="72" t="str">
        <f>IF(ISNUMBER(C24),IF(VLOOKUP(AV24,'Verrechnungs- Notenpunkte'!$K$5:$L$20,2,TRUE)-AW24&gt;=0,VLOOKUP(AV24,'Verrechnungs- Notenpunkte'!$K$5:$L$20,2,TRUE)-AW24,0),"")</f>
        <v/>
      </c>
    </row>
    <row r="25" spans="2:50" ht="28.15" customHeight="1" x14ac:dyDescent="0.25">
      <c r="B25" s="124">
        <v>16</v>
      </c>
      <c r="C25" s="157"/>
      <c r="D25" s="158"/>
      <c r="E25" s="135"/>
      <c r="F25" s="135"/>
      <c r="G25" s="135"/>
      <c r="H25" s="135"/>
      <c r="I25" s="136"/>
      <c r="J25" s="136"/>
      <c r="K25" s="136"/>
      <c r="L25" s="136"/>
      <c r="M25" s="136"/>
      <c r="N25" s="136"/>
      <c r="O25" s="136"/>
      <c r="P25" s="136"/>
      <c r="Q25" s="136"/>
      <c r="R25" s="136"/>
      <c r="S25" s="139"/>
      <c r="T25" s="139"/>
      <c r="U25" s="139"/>
      <c r="V25" s="248"/>
      <c r="W25" s="244"/>
      <c r="X25" s="366" t="str">
        <f t="shared" si="0"/>
        <v/>
      </c>
      <c r="Y25" s="32"/>
      <c r="Z25" s="158"/>
      <c r="AA25" s="135"/>
      <c r="AB25" s="135"/>
      <c r="AC25" s="135"/>
      <c r="AD25" s="135"/>
      <c r="AE25" s="135"/>
      <c r="AF25" s="135"/>
      <c r="AG25" s="135"/>
      <c r="AH25" s="135"/>
      <c r="AI25" s="135"/>
      <c r="AJ25" s="135"/>
      <c r="AK25" s="135"/>
      <c r="AL25" s="135"/>
      <c r="AM25" s="136"/>
      <c r="AN25" s="136"/>
      <c r="AO25" s="136"/>
      <c r="AP25" s="136"/>
      <c r="AQ25" s="135"/>
      <c r="AR25" s="243"/>
      <c r="AS25" s="244"/>
      <c r="AT25" s="366" t="str">
        <f t="shared" si="1"/>
        <v/>
      </c>
      <c r="AU25" s="32"/>
      <c r="AV25" s="35" t="str">
        <f t="shared" si="2"/>
        <v/>
      </c>
      <c r="AW25" s="91"/>
      <c r="AX25" s="73" t="str">
        <f>IF(ISNUMBER(C25),IF(VLOOKUP(AV25,'Verrechnungs- Notenpunkte'!$K$5:$L$20,2,TRUE)-AW25&gt;=0,VLOOKUP(AV25,'Verrechnungs- Notenpunkte'!$K$5:$L$20,2,TRUE)-AW25,0),"")</f>
        <v/>
      </c>
    </row>
    <row r="26" spans="2:50" ht="28.15" customHeight="1" x14ac:dyDescent="0.25">
      <c r="B26" s="364">
        <v>17</v>
      </c>
      <c r="C26" s="160"/>
      <c r="D26" s="141"/>
      <c r="E26" s="142"/>
      <c r="F26" s="142"/>
      <c r="G26" s="142"/>
      <c r="H26" s="142"/>
      <c r="I26" s="144"/>
      <c r="J26" s="144"/>
      <c r="K26" s="144"/>
      <c r="L26" s="144"/>
      <c r="M26" s="144"/>
      <c r="N26" s="144"/>
      <c r="O26" s="144"/>
      <c r="P26" s="144"/>
      <c r="Q26" s="144"/>
      <c r="R26" s="144"/>
      <c r="S26" s="147"/>
      <c r="T26" s="147"/>
      <c r="U26" s="147"/>
      <c r="V26" s="246"/>
      <c r="W26" s="242"/>
      <c r="X26" s="366" t="str">
        <f t="shared" si="0"/>
        <v/>
      </c>
      <c r="Y26" s="32"/>
      <c r="Z26" s="141"/>
      <c r="AA26" s="142"/>
      <c r="AB26" s="142"/>
      <c r="AC26" s="142"/>
      <c r="AD26" s="142"/>
      <c r="AE26" s="142"/>
      <c r="AF26" s="142"/>
      <c r="AG26" s="142"/>
      <c r="AH26" s="142"/>
      <c r="AI26" s="142"/>
      <c r="AJ26" s="142"/>
      <c r="AK26" s="142"/>
      <c r="AL26" s="142"/>
      <c r="AM26" s="144"/>
      <c r="AN26" s="144"/>
      <c r="AO26" s="144"/>
      <c r="AP26" s="144"/>
      <c r="AQ26" s="142"/>
      <c r="AR26" s="241"/>
      <c r="AS26" s="242"/>
      <c r="AT26" s="368" t="str">
        <f t="shared" si="1"/>
        <v/>
      </c>
      <c r="AU26" s="32"/>
      <c r="AV26" s="33" t="str">
        <f t="shared" si="2"/>
        <v/>
      </c>
      <c r="AW26" s="92"/>
      <c r="AX26" s="71" t="str">
        <f>IF(ISNUMBER(C26),IF(VLOOKUP(AV26,'Verrechnungs- Notenpunkte'!$K$5:$L$20,2,TRUE)-AW26&gt;=0,VLOOKUP(AV26,'Verrechnungs- Notenpunkte'!$K$5:$L$20,2,TRUE)-AW26,0),"")</f>
        <v/>
      </c>
    </row>
    <row r="27" spans="2:50" ht="28.15" customHeight="1" x14ac:dyDescent="0.25">
      <c r="B27" s="364">
        <v>18</v>
      </c>
      <c r="C27" s="160"/>
      <c r="D27" s="141"/>
      <c r="E27" s="142"/>
      <c r="F27" s="142"/>
      <c r="G27" s="142"/>
      <c r="H27" s="142"/>
      <c r="I27" s="144"/>
      <c r="J27" s="144"/>
      <c r="K27" s="144"/>
      <c r="L27" s="144"/>
      <c r="M27" s="144"/>
      <c r="N27" s="144"/>
      <c r="O27" s="144"/>
      <c r="P27" s="144"/>
      <c r="Q27" s="144"/>
      <c r="R27" s="144"/>
      <c r="S27" s="147"/>
      <c r="T27" s="147"/>
      <c r="U27" s="147"/>
      <c r="V27" s="246"/>
      <c r="W27" s="242"/>
      <c r="X27" s="366" t="str">
        <f t="shared" si="0"/>
        <v/>
      </c>
      <c r="Y27" s="32"/>
      <c r="Z27" s="141"/>
      <c r="AA27" s="142"/>
      <c r="AB27" s="142"/>
      <c r="AC27" s="142"/>
      <c r="AD27" s="142"/>
      <c r="AE27" s="142"/>
      <c r="AF27" s="142"/>
      <c r="AG27" s="142"/>
      <c r="AH27" s="142"/>
      <c r="AI27" s="142"/>
      <c r="AJ27" s="142"/>
      <c r="AK27" s="142"/>
      <c r="AL27" s="142"/>
      <c r="AM27" s="144"/>
      <c r="AN27" s="144"/>
      <c r="AO27" s="144"/>
      <c r="AP27" s="144"/>
      <c r="AQ27" s="142"/>
      <c r="AR27" s="241"/>
      <c r="AS27" s="242"/>
      <c r="AT27" s="368" t="str">
        <f t="shared" si="1"/>
        <v/>
      </c>
      <c r="AU27" s="32"/>
      <c r="AV27" s="33" t="str">
        <f t="shared" si="2"/>
        <v/>
      </c>
      <c r="AW27" s="92"/>
      <c r="AX27" s="71" t="str">
        <f>IF(ISNUMBER(C27),IF(VLOOKUP(AV27,'Verrechnungs- Notenpunkte'!$K$5:$L$20,2,TRUE)-AW27&gt;=0,VLOOKUP(AV27,'Verrechnungs- Notenpunkte'!$K$5:$L$20,2,TRUE)-AW27,0),"")</f>
        <v/>
      </c>
    </row>
    <row r="28" spans="2:50" ht="28.15" customHeight="1" x14ac:dyDescent="0.25">
      <c r="B28" s="364">
        <v>19</v>
      </c>
      <c r="C28" s="160"/>
      <c r="D28" s="141"/>
      <c r="E28" s="142"/>
      <c r="F28" s="142"/>
      <c r="G28" s="142"/>
      <c r="H28" s="142"/>
      <c r="I28" s="144"/>
      <c r="J28" s="144"/>
      <c r="K28" s="144"/>
      <c r="L28" s="144"/>
      <c r="M28" s="144"/>
      <c r="N28" s="144"/>
      <c r="O28" s="144"/>
      <c r="P28" s="144"/>
      <c r="Q28" s="144"/>
      <c r="R28" s="144"/>
      <c r="S28" s="147"/>
      <c r="T28" s="147"/>
      <c r="U28" s="147"/>
      <c r="V28" s="246"/>
      <c r="W28" s="242"/>
      <c r="X28" s="366" t="str">
        <f t="shared" si="0"/>
        <v/>
      </c>
      <c r="Y28" s="32"/>
      <c r="Z28" s="141"/>
      <c r="AA28" s="142"/>
      <c r="AB28" s="142"/>
      <c r="AC28" s="142"/>
      <c r="AD28" s="142"/>
      <c r="AE28" s="142"/>
      <c r="AF28" s="142"/>
      <c r="AG28" s="142"/>
      <c r="AH28" s="142"/>
      <c r="AI28" s="142"/>
      <c r="AJ28" s="142"/>
      <c r="AK28" s="142"/>
      <c r="AL28" s="142"/>
      <c r="AM28" s="144"/>
      <c r="AN28" s="144"/>
      <c r="AO28" s="144"/>
      <c r="AP28" s="144"/>
      <c r="AQ28" s="142"/>
      <c r="AR28" s="241"/>
      <c r="AS28" s="242"/>
      <c r="AT28" s="368" t="str">
        <f t="shared" si="1"/>
        <v/>
      </c>
      <c r="AU28" s="32"/>
      <c r="AV28" s="33" t="str">
        <f t="shared" si="2"/>
        <v/>
      </c>
      <c r="AW28" s="92"/>
      <c r="AX28" s="71" t="str">
        <f>IF(ISNUMBER(C28),IF(VLOOKUP(AV28,'Verrechnungs- Notenpunkte'!$K$5:$L$20,2,TRUE)-AW28&gt;=0,VLOOKUP(AV28,'Verrechnungs- Notenpunkte'!$K$5:$L$20,2,TRUE)-AW28,0),"")</f>
        <v/>
      </c>
    </row>
    <row r="29" spans="2:50" ht="28.15" customHeight="1" thickBot="1" x14ac:dyDescent="0.3">
      <c r="B29" s="365">
        <v>20</v>
      </c>
      <c r="C29" s="161"/>
      <c r="D29" s="149"/>
      <c r="E29" s="150"/>
      <c r="F29" s="150"/>
      <c r="G29" s="150"/>
      <c r="H29" s="150"/>
      <c r="I29" s="152"/>
      <c r="J29" s="152"/>
      <c r="K29" s="152"/>
      <c r="L29" s="152"/>
      <c r="M29" s="152"/>
      <c r="N29" s="152"/>
      <c r="O29" s="152"/>
      <c r="P29" s="152"/>
      <c r="Q29" s="152"/>
      <c r="R29" s="152"/>
      <c r="S29" s="156"/>
      <c r="T29" s="156"/>
      <c r="U29" s="156"/>
      <c r="V29" s="247"/>
      <c r="W29" s="237"/>
      <c r="X29" s="367" t="str">
        <f t="shared" si="0"/>
        <v/>
      </c>
      <c r="Y29" s="32"/>
      <c r="Z29" s="149"/>
      <c r="AA29" s="150"/>
      <c r="AB29" s="150"/>
      <c r="AC29" s="150"/>
      <c r="AD29" s="150"/>
      <c r="AE29" s="150"/>
      <c r="AF29" s="150"/>
      <c r="AG29" s="150"/>
      <c r="AH29" s="150"/>
      <c r="AI29" s="150"/>
      <c r="AJ29" s="150"/>
      <c r="AK29" s="150"/>
      <c r="AL29" s="150"/>
      <c r="AM29" s="152"/>
      <c r="AN29" s="152"/>
      <c r="AO29" s="152"/>
      <c r="AP29" s="152"/>
      <c r="AQ29" s="150"/>
      <c r="AR29" s="236"/>
      <c r="AS29" s="237"/>
      <c r="AT29" s="367" t="str">
        <f t="shared" si="1"/>
        <v/>
      </c>
      <c r="AU29" s="32"/>
      <c r="AV29" s="36" t="str">
        <f t="shared" si="2"/>
        <v/>
      </c>
      <c r="AW29" s="37"/>
      <c r="AX29" s="72" t="str">
        <f>IF(ISNUMBER(C29),IF(VLOOKUP(AV29,'Verrechnungs- Notenpunkte'!$K$5:$L$20,2,TRUE)-AW29&gt;=0,VLOOKUP(AV29,'Verrechnungs- Notenpunkte'!$K$5:$L$20,2,TRUE)-AW29,0),"")</f>
        <v/>
      </c>
    </row>
    <row r="30" spans="2:50" ht="28.15" customHeight="1" x14ac:dyDescent="0.25">
      <c r="B30" s="127">
        <v>21</v>
      </c>
      <c r="C30" s="162"/>
      <c r="D30" s="158"/>
      <c r="E30" s="135"/>
      <c r="F30" s="135"/>
      <c r="G30" s="135"/>
      <c r="H30" s="135"/>
      <c r="I30" s="136"/>
      <c r="J30" s="136"/>
      <c r="K30" s="136"/>
      <c r="L30" s="136"/>
      <c r="M30" s="136"/>
      <c r="N30" s="136"/>
      <c r="O30" s="136"/>
      <c r="P30" s="136"/>
      <c r="Q30" s="136"/>
      <c r="R30" s="136"/>
      <c r="S30" s="139"/>
      <c r="T30" s="139"/>
      <c r="U30" s="139"/>
      <c r="V30" s="248"/>
      <c r="W30" s="244"/>
      <c r="X30" s="366" t="str">
        <f t="shared" si="0"/>
        <v/>
      </c>
      <c r="Y30" s="32"/>
      <c r="Z30" s="158"/>
      <c r="AA30" s="135"/>
      <c r="AB30" s="135"/>
      <c r="AC30" s="135"/>
      <c r="AD30" s="135"/>
      <c r="AE30" s="135"/>
      <c r="AF30" s="135"/>
      <c r="AG30" s="135"/>
      <c r="AH30" s="135"/>
      <c r="AI30" s="135"/>
      <c r="AJ30" s="135"/>
      <c r="AK30" s="135"/>
      <c r="AL30" s="135"/>
      <c r="AM30" s="136"/>
      <c r="AN30" s="136"/>
      <c r="AO30" s="136"/>
      <c r="AP30" s="136"/>
      <c r="AQ30" s="135"/>
      <c r="AR30" s="243"/>
      <c r="AS30" s="244"/>
      <c r="AT30" s="366" t="str">
        <f t="shared" si="1"/>
        <v/>
      </c>
      <c r="AU30" s="32"/>
      <c r="AV30" s="33" t="str">
        <f t="shared" si="2"/>
        <v/>
      </c>
      <c r="AW30" s="91"/>
      <c r="AX30" s="73" t="str">
        <f>IF(ISNUMBER(C30),IF(VLOOKUP(AV30,'Verrechnungs- Notenpunkte'!$K$5:$L$20,2,TRUE)-AW30&gt;=0,VLOOKUP(AV30,'Verrechnungs- Notenpunkte'!$K$5:$L$20,2,TRUE)-AW30,0),"")</f>
        <v/>
      </c>
    </row>
    <row r="31" spans="2:50" ht="28.15" customHeight="1" x14ac:dyDescent="0.25">
      <c r="B31" s="364">
        <v>22</v>
      </c>
      <c r="C31" s="160"/>
      <c r="D31" s="141"/>
      <c r="E31" s="142"/>
      <c r="F31" s="142"/>
      <c r="G31" s="142"/>
      <c r="H31" s="142"/>
      <c r="I31" s="144"/>
      <c r="J31" s="144"/>
      <c r="K31" s="144"/>
      <c r="L31" s="144"/>
      <c r="M31" s="144"/>
      <c r="N31" s="144"/>
      <c r="O31" s="144"/>
      <c r="P31" s="144"/>
      <c r="Q31" s="144"/>
      <c r="R31" s="144"/>
      <c r="S31" s="147"/>
      <c r="T31" s="147"/>
      <c r="U31" s="147"/>
      <c r="V31" s="246"/>
      <c r="W31" s="242"/>
      <c r="X31" s="366" t="str">
        <f t="shared" si="0"/>
        <v/>
      </c>
      <c r="Y31" s="32"/>
      <c r="Z31" s="141"/>
      <c r="AA31" s="142"/>
      <c r="AB31" s="142"/>
      <c r="AC31" s="142"/>
      <c r="AD31" s="142"/>
      <c r="AE31" s="142"/>
      <c r="AF31" s="142"/>
      <c r="AG31" s="142"/>
      <c r="AH31" s="142"/>
      <c r="AI31" s="142"/>
      <c r="AJ31" s="142"/>
      <c r="AK31" s="142"/>
      <c r="AL31" s="142"/>
      <c r="AM31" s="144"/>
      <c r="AN31" s="144"/>
      <c r="AO31" s="144"/>
      <c r="AP31" s="144"/>
      <c r="AQ31" s="142"/>
      <c r="AR31" s="241"/>
      <c r="AS31" s="242"/>
      <c r="AT31" s="368" t="str">
        <f t="shared" si="1"/>
        <v/>
      </c>
      <c r="AU31" s="32"/>
      <c r="AV31" s="33" t="str">
        <f t="shared" si="2"/>
        <v/>
      </c>
      <c r="AW31" s="92"/>
      <c r="AX31" s="71" t="str">
        <f>IF(ISNUMBER(C31),IF(VLOOKUP(AV31,'Verrechnungs- Notenpunkte'!$K$5:$L$20,2,TRUE)-AW31&gt;=0,VLOOKUP(AV31,'Verrechnungs- Notenpunkte'!$K$5:$L$20,2,TRUE)-AW31,0),"")</f>
        <v/>
      </c>
    </row>
    <row r="32" spans="2:50" ht="28.15" customHeight="1" x14ac:dyDescent="0.25">
      <c r="B32" s="364">
        <v>23</v>
      </c>
      <c r="C32" s="160"/>
      <c r="D32" s="141"/>
      <c r="E32" s="142"/>
      <c r="F32" s="142"/>
      <c r="G32" s="142"/>
      <c r="H32" s="142"/>
      <c r="I32" s="144"/>
      <c r="J32" s="144"/>
      <c r="K32" s="144"/>
      <c r="L32" s="144"/>
      <c r="M32" s="144"/>
      <c r="N32" s="144"/>
      <c r="O32" s="144"/>
      <c r="P32" s="144"/>
      <c r="Q32" s="144"/>
      <c r="R32" s="144"/>
      <c r="S32" s="147"/>
      <c r="T32" s="147"/>
      <c r="U32" s="147"/>
      <c r="V32" s="246"/>
      <c r="W32" s="242"/>
      <c r="X32" s="366" t="str">
        <f t="shared" si="0"/>
        <v/>
      </c>
      <c r="Y32" s="32"/>
      <c r="Z32" s="141"/>
      <c r="AA32" s="142"/>
      <c r="AB32" s="142"/>
      <c r="AC32" s="142"/>
      <c r="AD32" s="142"/>
      <c r="AE32" s="142"/>
      <c r="AF32" s="142"/>
      <c r="AG32" s="142"/>
      <c r="AH32" s="142"/>
      <c r="AI32" s="142"/>
      <c r="AJ32" s="142"/>
      <c r="AK32" s="142"/>
      <c r="AL32" s="142"/>
      <c r="AM32" s="144"/>
      <c r="AN32" s="144"/>
      <c r="AO32" s="144"/>
      <c r="AP32" s="144"/>
      <c r="AQ32" s="142"/>
      <c r="AR32" s="241"/>
      <c r="AS32" s="242"/>
      <c r="AT32" s="368" t="str">
        <f t="shared" si="1"/>
        <v/>
      </c>
      <c r="AU32" s="32"/>
      <c r="AV32" s="33" t="str">
        <f t="shared" si="2"/>
        <v/>
      </c>
      <c r="AW32" s="92"/>
      <c r="AX32" s="71" t="str">
        <f>IF(ISNUMBER(C32),IF(VLOOKUP(AV32,'Verrechnungs- Notenpunkte'!$K$5:$L$20,2,TRUE)-AW32&gt;=0,VLOOKUP(AV32,'Verrechnungs- Notenpunkte'!$K$5:$L$20,2,TRUE)-AW32,0),"")</f>
        <v/>
      </c>
    </row>
    <row r="33" spans="2:50" ht="28.15" customHeight="1" x14ac:dyDescent="0.25">
      <c r="B33" s="364">
        <v>24</v>
      </c>
      <c r="C33" s="160"/>
      <c r="D33" s="141"/>
      <c r="E33" s="142"/>
      <c r="F33" s="142"/>
      <c r="G33" s="142"/>
      <c r="H33" s="142"/>
      <c r="I33" s="144"/>
      <c r="J33" s="144"/>
      <c r="K33" s="144"/>
      <c r="L33" s="144"/>
      <c r="M33" s="144"/>
      <c r="N33" s="144"/>
      <c r="O33" s="144"/>
      <c r="P33" s="144"/>
      <c r="Q33" s="144"/>
      <c r="R33" s="144"/>
      <c r="S33" s="147"/>
      <c r="T33" s="147"/>
      <c r="U33" s="147"/>
      <c r="V33" s="246"/>
      <c r="W33" s="242"/>
      <c r="X33" s="366" t="str">
        <f t="shared" si="0"/>
        <v/>
      </c>
      <c r="Y33" s="32"/>
      <c r="Z33" s="141"/>
      <c r="AA33" s="142"/>
      <c r="AB33" s="142"/>
      <c r="AC33" s="142"/>
      <c r="AD33" s="142"/>
      <c r="AE33" s="142"/>
      <c r="AF33" s="142"/>
      <c r="AG33" s="142"/>
      <c r="AH33" s="142"/>
      <c r="AI33" s="142"/>
      <c r="AJ33" s="142"/>
      <c r="AK33" s="142"/>
      <c r="AL33" s="142"/>
      <c r="AM33" s="144"/>
      <c r="AN33" s="144"/>
      <c r="AO33" s="144"/>
      <c r="AP33" s="144"/>
      <c r="AQ33" s="142"/>
      <c r="AR33" s="241"/>
      <c r="AS33" s="242"/>
      <c r="AT33" s="368" t="str">
        <f t="shared" si="1"/>
        <v/>
      </c>
      <c r="AU33" s="32"/>
      <c r="AV33" s="33" t="str">
        <f t="shared" si="2"/>
        <v/>
      </c>
      <c r="AW33" s="92"/>
      <c r="AX33" s="71" t="str">
        <f>IF(ISNUMBER(C33),IF(VLOOKUP(AV33,'Verrechnungs- Notenpunkte'!$K$5:$L$20,2,TRUE)-AW33&gt;=0,VLOOKUP(AV33,'Verrechnungs- Notenpunkte'!$K$5:$L$20,2,TRUE)-AW33,0),"")</f>
        <v/>
      </c>
    </row>
    <row r="34" spans="2:50" ht="28.15" customHeight="1" thickBot="1" x14ac:dyDescent="0.3">
      <c r="B34" s="128">
        <v>25</v>
      </c>
      <c r="C34" s="163"/>
      <c r="D34" s="149"/>
      <c r="E34" s="150"/>
      <c r="F34" s="150"/>
      <c r="G34" s="150"/>
      <c r="H34" s="150"/>
      <c r="I34" s="152"/>
      <c r="J34" s="152"/>
      <c r="K34" s="152"/>
      <c r="L34" s="152"/>
      <c r="M34" s="152"/>
      <c r="N34" s="152"/>
      <c r="O34" s="152"/>
      <c r="P34" s="152"/>
      <c r="Q34" s="152"/>
      <c r="R34" s="152"/>
      <c r="S34" s="156"/>
      <c r="T34" s="156"/>
      <c r="U34" s="156"/>
      <c r="V34" s="247"/>
      <c r="W34" s="237"/>
      <c r="X34" s="367" t="str">
        <f t="shared" si="0"/>
        <v/>
      </c>
      <c r="Y34" s="32"/>
      <c r="Z34" s="149"/>
      <c r="AA34" s="150"/>
      <c r="AB34" s="150"/>
      <c r="AC34" s="150"/>
      <c r="AD34" s="150"/>
      <c r="AE34" s="150"/>
      <c r="AF34" s="150"/>
      <c r="AG34" s="150"/>
      <c r="AH34" s="150"/>
      <c r="AI34" s="150"/>
      <c r="AJ34" s="150"/>
      <c r="AK34" s="150"/>
      <c r="AL34" s="150"/>
      <c r="AM34" s="152"/>
      <c r="AN34" s="152"/>
      <c r="AO34" s="152"/>
      <c r="AP34" s="152"/>
      <c r="AQ34" s="150"/>
      <c r="AR34" s="236"/>
      <c r="AS34" s="237"/>
      <c r="AT34" s="367" t="str">
        <f t="shared" si="1"/>
        <v/>
      </c>
      <c r="AU34" s="32"/>
      <c r="AV34" s="34" t="str">
        <f t="shared" si="2"/>
        <v/>
      </c>
      <c r="AW34" s="37"/>
      <c r="AX34" s="72" t="str">
        <f>IF(ISNUMBER(C34),IF(VLOOKUP(AV34,'Verrechnungs- Notenpunkte'!$K$5:$L$20,2,TRUE)-AW34&gt;=0,VLOOKUP(AV34,'Verrechnungs- Notenpunkte'!$K$5:$L$20,2,TRUE)-AW34,0),"")</f>
        <v/>
      </c>
    </row>
    <row r="35" spans="2:50" ht="28.15" customHeight="1" x14ac:dyDescent="0.25">
      <c r="B35" s="124">
        <v>26</v>
      </c>
      <c r="C35" s="157"/>
      <c r="D35" s="158"/>
      <c r="E35" s="135"/>
      <c r="F35" s="135"/>
      <c r="G35" s="135"/>
      <c r="H35" s="135"/>
      <c r="I35" s="136"/>
      <c r="J35" s="136"/>
      <c r="K35" s="136"/>
      <c r="L35" s="136"/>
      <c r="M35" s="136"/>
      <c r="N35" s="136"/>
      <c r="O35" s="136"/>
      <c r="P35" s="136"/>
      <c r="Q35" s="136"/>
      <c r="R35" s="136"/>
      <c r="S35" s="139"/>
      <c r="T35" s="139"/>
      <c r="U35" s="139"/>
      <c r="V35" s="248"/>
      <c r="W35" s="244"/>
      <c r="X35" s="366" t="str">
        <f t="shared" si="0"/>
        <v/>
      </c>
      <c r="Y35" s="32"/>
      <c r="Z35" s="158"/>
      <c r="AA35" s="135"/>
      <c r="AB35" s="135"/>
      <c r="AC35" s="135"/>
      <c r="AD35" s="135"/>
      <c r="AE35" s="135"/>
      <c r="AF35" s="135"/>
      <c r="AG35" s="135"/>
      <c r="AH35" s="135"/>
      <c r="AI35" s="135"/>
      <c r="AJ35" s="135"/>
      <c r="AK35" s="135"/>
      <c r="AL35" s="135"/>
      <c r="AM35" s="136"/>
      <c r="AN35" s="136"/>
      <c r="AO35" s="136"/>
      <c r="AP35" s="136"/>
      <c r="AQ35" s="135"/>
      <c r="AR35" s="243"/>
      <c r="AS35" s="244"/>
      <c r="AT35" s="366" t="str">
        <f t="shared" si="1"/>
        <v/>
      </c>
      <c r="AU35" s="32"/>
      <c r="AV35" s="35" t="str">
        <f t="shared" si="2"/>
        <v/>
      </c>
      <c r="AW35" s="91"/>
      <c r="AX35" s="73" t="str">
        <f>IF(ISNUMBER(C35),IF(VLOOKUP(AV35,'Verrechnungs- Notenpunkte'!$K$5:$L$20,2,TRUE)-AW35&gt;=0,VLOOKUP(AV35,'Verrechnungs- Notenpunkte'!$K$5:$L$20,2,TRUE)-AW35,0),"")</f>
        <v/>
      </c>
    </row>
    <row r="36" spans="2:50" ht="28.15" customHeight="1" x14ac:dyDescent="0.25">
      <c r="B36" s="364">
        <v>27</v>
      </c>
      <c r="C36" s="160"/>
      <c r="D36" s="141"/>
      <c r="E36" s="142"/>
      <c r="F36" s="142"/>
      <c r="G36" s="142"/>
      <c r="H36" s="142"/>
      <c r="I36" s="144"/>
      <c r="J36" s="144"/>
      <c r="K36" s="144"/>
      <c r="L36" s="144"/>
      <c r="M36" s="144"/>
      <c r="N36" s="144"/>
      <c r="O36" s="144"/>
      <c r="P36" s="144"/>
      <c r="Q36" s="144"/>
      <c r="R36" s="144"/>
      <c r="S36" s="147"/>
      <c r="T36" s="147"/>
      <c r="U36" s="147"/>
      <c r="V36" s="246"/>
      <c r="W36" s="242"/>
      <c r="X36" s="366" t="str">
        <f t="shared" si="0"/>
        <v/>
      </c>
      <c r="Y36" s="32"/>
      <c r="Z36" s="141"/>
      <c r="AA36" s="142"/>
      <c r="AB36" s="142"/>
      <c r="AC36" s="142"/>
      <c r="AD36" s="142"/>
      <c r="AE36" s="142"/>
      <c r="AF36" s="142"/>
      <c r="AG36" s="142"/>
      <c r="AH36" s="142"/>
      <c r="AI36" s="142"/>
      <c r="AJ36" s="142"/>
      <c r="AK36" s="142"/>
      <c r="AL36" s="142"/>
      <c r="AM36" s="144"/>
      <c r="AN36" s="144"/>
      <c r="AO36" s="144"/>
      <c r="AP36" s="144"/>
      <c r="AQ36" s="142"/>
      <c r="AR36" s="241"/>
      <c r="AS36" s="242"/>
      <c r="AT36" s="368" t="str">
        <f t="shared" si="1"/>
        <v/>
      </c>
      <c r="AU36" s="32"/>
      <c r="AV36" s="33" t="str">
        <f t="shared" si="2"/>
        <v/>
      </c>
      <c r="AW36" s="92"/>
      <c r="AX36" s="71" t="str">
        <f>IF(ISNUMBER(C36),IF(VLOOKUP(AV36,'Verrechnungs- Notenpunkte'!$K$5:$L$20,2,TRUE)-AW36&gt;=0,VLOOKUP(AV36,'Verrechnungs- Notenpunkte'!$K$5:$L$20,2,TRUE)-AW36,0),"")</f>
        <v/>
      </c>
    </row>
    <row r="37" spans="2:50" ht="28.15" customHeight="1" x14ac:dyDescent="0.25">
      <c r="B37" s="364">
        <v>28</v>
      </c>
      <c r="C37" s="160"/>
      <c r="D37" s="141"/>
      <c r="E37" s="142"/>
      <c r="F37" s="142"/>
      <c r="G37" s="142"/>
      <c r="H37" s="142"/>
      <c r="I37" s="144"/>
      <c r="J37" s="144"/>
      <c r="K37" s="144"/>
      <c r="L37" s="144"/>
      <c r="M37" s="144"/>
      <c r="N37" s="144"/>
      <c r="O37" s="144"/>
      <c r="P37" s="144"/>
      <c r="Q37" s="144"/>
      <c r="R37" s="144"/>
      <c r="S37" s="147"/>
      <c r="T37" s="147"/>
      <c r="U37" s="147"/>
      <c r="V37" s="246"/>
      <c r="W37" s="242"/>
      <c r="X37" s="366" t="str">
        <f t="shared" si="0"/>
        <v/>
      </c>
      <c r="Y37" s="32"/>
      <c r="Z37" s="141"/>
      <c r="AA37" s="142"/>
      <c r="AB37" s="142"/>
      <c r="AC37" s="142"/>
      <c r="AD37" s="142"/>
      <c r="AE37" s="142"/>
      <c r="AF37" s="142"/>
      <c r="AG37" s="142"/>
      <c r="AH37" s="142"/>
      <c r="AI37" s="142"/>
      <c r="AJ37" s="142"/>
      <c r="AK37" s="142"/>
      <c r="AL37" s="142"/>
      <c r="AM37" s="144"/>
      <c r="AN37" s="144"/>
      <c r="AO37" s="144"/>
      <c r="AP37" s="144"/>
      <c r="AQ37" s="142"/>
      <c r="AR37" s="241"/>
      <c r="AS37" s="242"/>
      <c r="AT37" s="368" t="str">
        <f t="shared" si="1"/>
        <v/>
      </c>
      <c r="AU37" s="32"/>
      <c r="AV37" s="33" t="str">
        <f t="shared" si="2"/>
        <v/>
      </c>
      <c r="AW37" s="92"/>
      <c r="AX37" s="71" t="str">
        <f>IF(ISNUMBER(C37),IF(VLOOKUP(AV37,'Verrechnungs- Notenpunkte'!$K$5:$L$20,2,TRUE)-AW37&gt;=0,VLOOKUP(AV37,'Verrechnungs- Notenpunkte'!$K$5:$L$20,2,TRUE)-AW37,0),"")</f>
        <v/>
      </c>
    </row>
    <row r="38" spans="2:50" ht="28.15" customHeight="1" x14ac:dyDescent="0.25">
      <c r="B38" s="364">
        <v>29</v>
      </c>
      <c r="C38" s="160"/>
      <c r="D38" s="141"/>
      <c r="E38" s="142"/>
      <c r="F38" s="142"/>
      <c r="G38" s="142"/>
      <c r="H38" s="142"/>
      <c r="I38" s="144"/>
      <c r="J38" s="144"/>
      <c r="K38" s="144"/>
      <c r="L38" s="144"/>
      <c r="M38" s="144"/>
      <c r="N38" s="144"/>
      <c r="O38" s="144"/>
      <c r="P38" s="144"/>
      <c r="Q38" s="144"/>
      <c r="R38" s="144"/>
      <c r="S38" s="147"/>
      <c r="T38" s="147"/>
      <c r="U38" s="147"/>
      <c r="V38" s="246"/>
      <c r="W38" s="242"/>
      <c r="X38" s="366" t="str">
        <f t="shared" si="0"/>
        <v/>
      </c>
      <c r="Y38" s="32"/>
      <c r="Z38" s="141"/>
      <c r="AA38" s="142"/>
      <c r="AB38" s="142"/>
      <c r="AC38" s="142"/>
      <c r="AD38" s="142"/>
      <c r="AE38" s="142"/>
      <c r="AF38" s="142"/>
      <c r="AG38" s="142"/>
      <c r="AH38" s="142"/>
      <c r="AI38" s="142"/>
      <c r="AJ38" s="142"/>
      <c r="AK38" s="142"/>
      <c r="AL38" s="142"/>
      <c r="AM38" s="144"/>
      <c r="AN38" s="144"/>
      <c r="AO38" s="144"/>
      <c r="AP38" s="144"/>
      <c r="AQ38" s="142"/>
      <c r="AR38" s="241"/>
      <c r="AS38" s="242"/>
      <c r="AT38" s="368" t="str">
        <f t="shared" si="1"/>
        <v/>
      </c>
      <c r="AU38" s="32"/>
      <c r="AV38" s="33" t="str">
        <f t="shared" si="2"/>
        <v/>
      </c>
      <c r="AW38" s="92"/>
      <c r="AX38" s="71" t="str">
        <f>IF(ISNUMBER(C38),IF(VLOOKUP(AV38,'Verrechnungs- Notenpunkte'!$K$5:$L$20,2,TRUE)-AW38&gt;=0,VLOOKUP(AV38,'Verrechnungs- Notenpunkte'!$K$5:$L$20,2,TRUE)-AW38,0),"")</f>
        <v/>
      </c>
    </row>
    <row r="39" spans="2:50" ht="30" customHeight="1" thickBot="1" x14ac:dyDescent="0.3">
      <c r="B39" s="365">
        <v>30</v>
      </c>
      <c r="C39" s="161">
        <v>30</v>
      </c>
      <c r="D39" s="149"/>
      <c r="E39" s="150"/>
      <c r="F39" s="150"/>
      <c r="G39" s="150"/>
      <c r="H39" s="150"/>
      <c r="I39" s="152"/>
      <c r="J39" s="152"/>
      <c r="K39" s="152"/>
      <c r="L39" s="152"/>
      <c r="M39" s="152"/>
      <c r="N39" s="152"/>
      <c r="O39" s="152"/>
      <c r="P39" s="152"/>
      <c r="Q39" s="152"/>
      <c r="R39" s="152"/>
      <c r="S39" s="156"/>
      <c r="T39" s="156"/>
      <c r="U39" s="156"/>
      <c r="V39" s="247"/>
      <c r="W39" s="237"/>
      <c r="X39" s="367">
        <f t="shared" si="0"/>
        <v>0</v>
      </c>
      <c r="Y39" s="32"/>
      <c r="Z39" s="149"/>
      <c r="AA39" s="150"/>
      <c r="AB39" s="150"/>
      <c r="AC39" s="150"/>
      <c r="AD39" s="150"/>
      <c r="AE39" s="150"/>
      <c r="AF39" s="150"/>
      <c r="AG39" s="150"/>
      <c r="AH39" s="150"/>
      <c r="AI39" s="150"/>
      <c r="AJ39" s="150"/>
      <c r="AK39" s="150"/>
      <c r="AL39" s="150"/>
      <c r="AM39" s="152"/>
      <c r="AN39" s="152"/>
      <c r="AO39" s="152"/>
      <c r="AP39" s="152"/>
      <c r="AQ39" s="150"/>
      <c r="AR39" s="236"/>
      <c r="AS39" s="237"/>
      <c r="AT39" s="367">
        <f t="shared" si="1"/>
        <v>0</v>
      </c>
      <c r="AU39" s="32"/>
      <c r="AV39" s="36">
        <f t="shared" si="2"/>
        <v>0</v>
      </c>
      <c r="AW39" s="37"/>
      <c r="AX39" s="72">
        <f>IF(ISNUMBER(C39),IF(VLOOKUP(AV39,'Verrechnungs- Notenpunkte'!$K$5:$L$20,2,TRUE)-AW39&gt;=0,VLOOKUP(AV39,'Verrechnungs- Notenpunkte'!$K$5:$L$20,2,TRUE)-AW39,0),"")</f>
        <v>0</v>
      </c>
    </row>
    <row r="40" spans="2:50" ht="25.9" customHeight="1" x14ac:dyDescent="0.35">
      <c r="V40" s="851" t="s">
        <v>131</v>
      </c>
      <c r="W40" s="851"/>
      <c r="X40" s="64" t="str">
        <f>IF(SUM(X10:X39)&gt;0,SUM(X10:X39)/COUNTIF(X10:X39,"&gt;0"), "")</f>
        <v/>
      </c>
      <c r="Y40" s="52"/>
      <c r="Z40" s="52"/>
      <c r="AA40" s="52"/>
      <c r="AB40" s="52"/>
      <c r="AC40" s="52"/>
      <c r="AD40" s="52"/>
      <c r="AE40" s="52"/>
      <c r="AF40" s="52"/>
      <c r="AG40" s="52"/>
      <c r="AH40" s="52"/>
      <c r="AI40" s="52"/>
      <c r="AJ40" s="52"/>
      <c r="AK40" s="52"/>
      <c r="AL40" s="52"/>
      <c r="AM40" s="52"/>
      <c r="AN40" s="52"/>
      <c r="AO40" s="52"/>
      <c r="AP40" s="52"/>
      <c r="AQ40" s="52"/>
      <c r="AR40" s="851" t="s">
        <v>131</v>
      </c>
      <c r="AS40" s="851"/>
      <c r="AT40" s="64" t="str">
        <f>IF(SUM(AT10:AT39)&gt;0,SUM(AT10:AT39)/COUNTIF(AT10:AT39,"&gt;0"), "")</f>
        <v/>
      </c>
      <c r="AW40" s="61" t="s">
        <v>66</v>
      </c>
      <c r="AX40" s="80">
        <f>IF(COUNT(AX10:AX39)&gt;0,SUM(AX10:AX39)/COUNT(AX10:AX39),"")</f>
        <v>0</v>
      </c>
    </row>
    <row r="41" spans="2:50" ht="13" thickBot="1" x14ac:dyDescent="0.3"/>
    <row r="42" spans="2:50" ht="30" customHeight="1" x14ac:dyDescent="0.25">
      <c r="B42" s="636" t="s">
        <v>8</v>
      </c>
      <c r="C42" s="637"/>
      <c r="D42" s="637"/>
      <c r="E42" s="637"/>
      <c r="F42" s="637"/>
      <c r="G42" s="637"/>
      <c r="H42" s="637"/>
      <c r="I42" s="637"/>
      <c r="J42" s="637"/>
      <c r="K42" s="637"/>
      <c r="L42" s="637"/>
      <c r="M42" s="637"/>
      <c r="N42" s="637"/>
      <c r="O42" s="637"/>
      <c r="P42" s="637"/>
      <c r="Q42" s="474"/>
      <c r="R42" s="473"/>
      <c r="S42" s="473"/>
      <c r="T42" s="10"/>
      <c r="U42" s="10"/>
      <c r="V42" s="10"/>
      <c r="W42" s="10"/>
      <c r="X42" s="10"/>
      <c r="Y42" s="10"/>
    </row>
    <row r="43" spans="2:50" ht="45" customHeight="1" x14ac:dyDescent="0.25">
      <c r="B43" s="846" t="s">
        <v>111</v>
      </c>
      <c r="C43" s="847"/>
      <c r="D43" s="848"/>
      <c r="E43" s="864"/>
      <c r="F43" s="865"/>
      <c r="G43" s="865"/>
      <c r="H43" s="865"/>
      <c r="I43" s="865"/>
      <c r="J43" s="865"/>
      <c r="K43" s="865"/>
      <c r="L43" s="865"/>
      <c r="M43" s="865"/>
      <c r="N43" s="865"/>
      <c r="O43" s="865"/>
      <c r="P43" s="865"/>
      <c r="Q43" s="475"/>
      <c r="R43" s="60"/>
      <c r="S43" s="60"/>
      <c r="T43" s="337"/>
      <c r="U43" s="337"/>
      <c r="V43" s="337"/>
      <c r="W43" s="337"/>
      <c r="X43" s="337"/>
      <c r="Y43" s="337"/>
    </row>
    <row r="44" spans="2:50" ht="58.5" customHeight="1" thickBot="1" x14ac:dyDescent="0.3">
      <c r="B44" s="633" t="s">
        <v>3</v>
      </c>
      <c r="C44" s="634"/>
      <c r="D44" s="635"/>
      <c r="E44" s="642"/>
      <c r="F44" s="643"/>
      <c r="G44" s="643"/>
      <c r="H44" s="643"/>
      <c r="I44" s="643"/>
      <c r="J44" s="643"/>
      <c r="K44" s="643"/>
      <c r="L44" s="643"/>
      <c r="M44" s="643"/>
      <c r="N44" s="643"/>
      <c r="O44" s="643"/>
      <c r="P44" s="643"/>
      <c r="Q44" s="475"/>
      <c r="R44" s="60"/>
      <c r="S44" s="60"/>
      <c r="T44" s="16"/>
      <c r="U44" s="16"/>
      <c r="V44" s="16"/>
      <c r="W44" s="16"/>
      <c r="X44" s="16"/>
      <c r="Y44" s="16"/>
    </row>
  </sheetData>
  <sheetProtection algorithmName="SHA-512" hashValue="Wa/v4Dv+fguzSYHKDGvSSuQlbovrTqSV4/Q2aOvzFtuR8LLMbb7uTCFXbmCwoPkEBOb8Xy9UaXneiSOi1BUXkQ==" saltValue="Bfb3w6bIa3Mbx4knQAJXGQ==" spinCount="100000" sheet="1" selectLockedCells="1"/>
  <dataConsolidate/>
  <mergeCells count="34">
    <mergeCell ref="AW1:AX1"/>
    <mergeCell ref="AU2:AX2"/>
    <mergeCell ref="AO2:AT2"/>
    <mergeCell ref="AU3:AX3"/>
    <mergeCell ref="AO3:AT3"/>
    <mergeCell ref="C5:C7"/>
    <mergeCell ref="AW5:AW9"/>
    <mergeCell ref="B44:D44"/>
    <mergeCell ref="B43:D43"/>
    <mergeCell ref="V40:W40"/>
    <mergeCell ref="B42:P42"/>
    <mergeCell ref="E43:P43"/>
    <mergeCell ref="E44:P44"/>
    <mergeCell ref="AX5:AX9"/>
    <mergeCell ref="AT5:AT8"/>
    <mergeCell ref="AV5:AV8"/>
    <mergeCell ref="X5:X8"/>
    <mergeCell ref="Z5:AS7"/>
    <mergeCell ref="AC2:AN2"/>
    <mergeCell ref="B3:E3"/>
    <mergeCell ref="K1:AM1"/>
    <mergeCell ref="H3:AN3"/>
    <mergeCell ref="AR40:AS40"/>
    <mergeCell ref="D5:W7"/>
    <mergeCell ref="B1:C1"/>
    <mergeCell ref="D1:G1"/>
    <mergeCell ref="H1:J1"/>
    <mergeCell ref="B2:G2"/>
    <mergeCell ref="U2:AB2"/>
    <mergeCell ref="H2:T2"/>
    <mergeCell ref="AS1:AV1"/>
    <mergeCell ref="B8:C8"/>
    <mergeCell ref="B9:C9"/>
    <mergeCell ref="B5:B7"/>
  </mergeCells>
  <conditionalFormatting sqref="D10:W39 Z10:AS39">
    <cfRule type="expression" dxfId="133" priority="29">
      <formula>MOD(D10,0.5)&lt;&gt;0</formula>
    </cfRule>
  </conditionalFormatting>
  <conditionalFormatting sqref="D10:H10">
    <cfRule type="cellIs" dxfId="132" priority="26" operator="greaterThan">
      <formula>D$9</formula>
    </cfRule>
  </conditionalFormatting>
  <conditionalFormatting sqref="I10:Q10">
    <cfRule type="cellIs" dxfId="131" priority="25" operator="greaterThan">
      <formula>I$9</formula>
    </cfRule>
  </conditionalFormatting>
  <conditionalFormatting sqref="R10:S10">
    <cfRule type="cellIs" dxfId="130" priority="24" operator="greaterThan">
      <formula>R$9</formula>
    </cfRule>
  </conditionalFormatting>
  <conditionalFormatting sqref="T10">
    <cfRule type="cellIs" dxfId="129" priority="23" operator="greaterThan">
      <formula>T$9</formula>
    </cfRule>
  </conditionalFormatting>
  <conditionalFormatting sqref="U10">
    <cfRule type="cellIs" dxfId="128" priority="22" operator="greaterThan">
      <formula>U$9</formula>
    </cfRule>
  </conditionalFormatting>
  <conditionalFormatting sqref="V10">
    <cfRule type="cellIs" dxfId="127" priority="20" operator="greaterThan">
      <formula>V$9</formula>
    </cfRule>
  </conditionalFormatting>
  <conditionalFormatting sqref="W10">
    <cfRule type="cellIs" dxfId="126" priority="19" operator="greaterThan">
      <formula>W$9</formula>
    </cfRule>
  </conditionalFormatting>
  <conditionalFormatting sqref="D11:H39">
    <cfRule type="cellIs" dxfId="125" priority="18" operator="greaterThan">
      <formula>D$9</formula>
    </cfRule>
  </conditionalFormatting>
  <conditionalFormatting sqref="I11:Q39">
    <cfRule type="cellIs" dxfId="124" priority="17" operator="greaterThan">
      <formula>I$9</formula>
    </cfRule>
  </conditionalFormatting>
  <conditionalFormatting sqref="R11:S39">
    <cfRule type="cellIs" dxfId="123" priority="16" operator="greaterThan">
      <formula>R$9</formula>
    </cfRule>
  </conditionalFormatting>
  <conditionalFormatting sqref="T11:T39">
    <cfRule type="cellIs" dxfId="122" priority="15" operator="greaterThan">
      <formula>T$9</formula>
    </cfRule>
  </conditionalFormatting>
  <conditionalFormatting sqref="U11:U39">
    <cfRule type="cellIs" dxfId="121" priority="14" operator="greaterThan">
      <formula>U$9</formula>
    </cfRule>
  </conditionalFormatting>
  <conditionalFormatting sqref="V11:V39">
    <cfRule type="cellIs" dxfId="120" priority="12" operator="greaterThan">
      <formula>V$9</formula>
    </cfRule>
  </conditionalFormatting>
  <conditionalFormatting sqref="W11:W39">
    <cfRule type="cellIs" dxfId="119" priority="11" operator="greaterThan">
      <formula>W$9</formula>
    </cfRule>
  </conditionalFormatting>
  <conditionalFormatting sqref="Z10:AL39">
    <cfRule type="cellIs" dxfId="118" priority="10" operator="greaterThan">
      <formula>Z$9</formula>
    </cfRule>
  </conditionalFormatting>
  <conditionalFormatting sqref="AM10:AM39">
    <cfRule type="cellIs" dxfId="117" priority="9" operator="greaterThan">
      <formula>AM$9</formula>
    </cfRule>
  </conditionalFormatting>
  <conditionalFormatting sqref="AN10:AO39">
    <cfRule type="cellIs" dxfId="116" priority="8" operator="greaterThan">
      <formula>AN$9</formula>
    </cfRule>
  </conditionalFormatting>
  <conditionalFormatting sqref="AP10:AP39">
    <cfRule type="cellIs" dxfId="115" priority="7" operator="greaterThan">
      <formula>AP$9</formula>
    </cfRule>
  </conditionalFormatting>
  <conditionalFormatting sqref="AQ10:AQ39">
    <cfRule type="cellIs" dxfId="114" priority="6" operator="greaterThan">
      <formula>AQ$9</formula>
    </cfRule>
  </conditionalFormatting>
  <conditionalFormatting sqref="AR10:AR39">
    <cfRule type="cellIs" dxfId="113" priority="4" operator="greaterThan">
      <formula>AR$9</formula>
    </cfRule>
  </conditionalFormatting>
  <conditionalFormatting sqref="AS10:AS39">
    <cfRule type="cellIs" dxfId="112" priority="3" operator="greaterThan">
      <formula>AS$9</formula>
    </cfRule>
  </conditionalFormatting>
  <conditionalFormatting sqref="X9">
    <cfRule type="cellIs" dxfId="111" priority="2" operator="notEqual">
      <formula>120</formula>
    </cfRule>
  </conditionalFormatting>
  <conditionalFormatting sqref="AT9">
    <cfRule type="cellIs" dxfId="110" priority="1" operator="notEqual">
      <formula>120</formula>
    </cfRule>
  </conditionalFormatting>
  <dataValidations count="6">
    <dataValidation type="whole" allowBlank="1" showInputMessage="1" showErrorMessage="1" errorTitle="Achtung" error="Bitte nur ganze Noten zwischen 0 und 2 NP eintragen!" sqref="AW10:AW39">
      <formula1>0</formula1>
      <formula2>2</formula2>
    </dataValidation>
    <dataValidation type="decimal" allowBlank="1" showInputMessage="1" showErrorMessage="1" errorTitle="Achtung" error="Bitte maximal mögliche Punktzahl beachten!" sqref="D34:W39">
      <formula1>0</formula1>
      <formula2>D$9</formula2>
    </dataValidation>
    <dataValidation type="list" allowBlank="1" showInputMessage="1" showErrorMessage="1" sqref="AW1:AX1">
      <formula1>"EK, ZK, EB"</formula1>
    </dataValidation>
    <dataValidation type="list" allowBlank="1" showInputMessage="1" showErrorMessage="1" sqref="H1">
      <formula1>"HT, NT, NNT"</formula1>
    </dataValidation>
    <dataValidation type="whole" showInputMessage="1" showErrorMessage="1" error="Bitte maximal mögliche BE beachten bzw. ganze BE eingeben!" sqref="D10:W33 Z10:AS39">
      <formula1>0</formula1>
      <formula2>D$9</formula2>
    </dataValidation>
    <dataValidation type="whole" allowBlank="1" showInputMessage="1" showErrorMessage="1" sqref="D9:W9 Z9:AS9">
      <formula1>0</formula1>
      <formula2>120</formula2>
    </dataValidation>
  </dataValidations>
  <pageMargins left="0.39370078740157483" right="0.39370078740157483" top="0.39370078740157483" bottom="0.39370078740157483" header="0.31496062992125984" footer="0.31496062992125984"/>
  <pageSetup paperSize="9" scale="43"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BD44"/>
  <sheetViews>
    <sheetView showGridLines="0" zoomScale="80" zoomScaleNormal="80" workbookViewId="0">
      <pane ySplit="9" topLeftCell="A10" activePane="bottomLeft" state="frozen"/>
      <selection sqref="A1:M1"/>
      <selection pane="bottomLeft" activeCell="H1" sqref="H1:I1"/>
    </sheetView>
  </sheetViews>
  <sheetFormatPr baseColWidth="10" defaultColWidth="11.453125" defaultRowHeight="12.5" x14ac:dyDescent="0.25"/>
  <cols>
    <col min="1" max="1" width="1.453125" style="15" customWidth="1"/>
    <col min="2" max="2" width="4.81640625" style="9" customWidth="1"/>
    <col min="3" max="3" width="8.453125" style="9" customWidth="1"/>
    <col min="4" max="4" width="6.54296875" style="9" customWidth="1"/>
    <col min="5" max="14" width="6.54296875" style="15" customWidth="1"/>
    <col min="15" max="16" width="6.54296875" style="9" customWidth="1"/>
    <col min="17" max="17" width="6.54296875" style="15" customWidth="1"/>
    <col min="18" max="19" width="6.54296875" style="9" customWidth="1"/>
    <col min="20" max="20" width="2.81640625" style="15" customWidth="1"/>
    <col min="21" max="21" width="6.54296875" style="9" customWidth="1"/>
    <col min="22" max="31" width="6.54296875" style="15" customWidth="1"/>
    <col min="32" max="32" width="6.54296875" style="9" customWidth="1"/>
    <col min="33" max="33" width="6.54296875" style="15" customWidth="1"/>
    <col min="34" max="36" width="6.54296875" style="9" customWidth="1"/>
    <col min="37" max="37" width="2.81640625" style="15" customWidth="1"/>
    <col min="38" max="39" width="7.1796875" style="9" customWidth="1"/>
    <col min="40" max="41" width="8.54296875" style="9" customWidth="1"/>
    <col min="42" max="42" width="17.1796875" style="9" customWidth="1"/>
    <col min="43" max="43" width="11.453125" style="9"/>
    <col min="44" max="44" width="8.54296875" style="9" customWidth="1"/>
    <col min="45" max="16384" width="11.453125" style="9"/>
  </cols>
  <sheetData>
    <row r="1" spans="2:56" ht="30" customHeight="1" thickBot="1" x14ac:dyDescent="0.3">
      <c r="B1" s="606" t="s">
        <v>1</v>
      </c>
      <c r="C1" s="607"/>
      <c r="D1" s="606">
        <f>Hinweis!B1</f>
        <v>2024</v>
      </c>
      <c r="E1" s="605"/>
      <c r="F1" s="605"/>
      <c r="G1" s="605"/>
      <c r="H1" s="608"/>
      <c r="I1" s="649"/>
      <c r="J1" s="606" t="s">
        <v>60</v>
      </c>
      <c r="K1" s="605"/>
      <c r="L1" s="605"/>
      <c r="M1" s="605"/>
      <c r="N1" s="605"/>
      <c r="O1" s="605"/>
      <c r="P1" s="605"/>
      <c r="Q1" s="605"/>
      <c r="R1" s="605"/>
      <c r="S1" s="605"/>
      <c r="T1" s="605"/>
      <c r="U1" s="605"/>
      <c r="V1" s="605"/>
      <c r="W1" s="605"/>
      <c r="X1" s="605"/>
      <c r="Y1" s="605"/>
      <c r="Z1" s="605"/>
      <c r="AA1" s="605"/>
      <c r="AB1" s="605"/>
      <c r="AC1" s="605"/>
      <c r="AD1" s="470"/>
      <c r="AE1" s="470"/>
      <c r="AF1" s="470"/>
      <c r="AG1" s="470"/>
      <c r="AH1" s="469"/>
      <c r="AI1" s="563" t="s">
        <v>86</v>
      </c>
      <c r="AJ1" s="557"/>
      <c r="AK1" s="557"/>
      <c r="AL1" s="558"/>
      <c r="AM1" s="664"/>
      <c r="AN1" s="871"/>
    </row>
    <row r="2" spans="2:56" ht="30" customHeight="1" thickBot="1" x14ac:dyDescent="0.3">
      <c r="B2" s="563" t="s">
        <v>126</v>
      </c>
      <c r="C2" s="564"/>
      <c r="D2" s="564"/>
      <c r="E2" s="648"/>
      <c r="F2" s="716"/>
      <c r="G2" s="716"/>
      <c r="H2" s="716"/>
      <c r="I2" s="716"/>
      <c r="J2" s="716"/>
      <c r="K2" s="716"/>
      <c r="L2" s="716"/>
      <c r="M2" s="716"/>
      <c r="N2" s="716"/>
      <c r="O2" s="716"/>
      <c r="P2" s="716"/>
      <c r="Q2" s="717"/>
      <c r="R2" s="556" t="s">
        <v>125</v>
      </c>
      <c r="S2" s="557"/>
      <c r="T2" s="557"/>
      <c r="U2" s="558"/>
      <c r="V2" s="562"/>
      <c r="W2" s="562"/>
      <c r="X2" s="562"/>
      <c r="Y2" s="562"/>
      <c r="Z2" s="562"/>
      <c r="AA2" s="562"/>
      <c r="AB2" s="562"/>
      <c r="AC2" s="562"/>
      <c r="AD2" s="562"/>
      <c r="AE2" s="562"/>
      <c r="AF2" s="562"/>
      <c r="AG2" s="556" t="s">
        <v>127</v>
      </c>
      <c r="AH2" s="557"/>
      <c r="AI2" s="557"/>
      <c r="AJ2" s="558"/>
      <c r="AK2" s="562"/>
      <c r="AL2" s="562"/>
      <c r="AM2" s="562"/>
      <c r="AN2" s="613"/>
    </row>
    <row r="3" spans="2:56" ht="30" customHeight="1" thickBot="1" x14ac:dyDescent="0.3">
      <c r="B3" s="556" t="s">
        <v>2</v>
      </c>
      <c r="C3" s="557"/>
      <c r="D3" s="558"/>
      <c r="E3" s="472"/>
      <c r="F3" s="651" t="s">
        <v>61</v>
      </c>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2"/>
      <c r="AG3" s="556" t="s">
        <v>17</v>
      </c>
      <c r="AH3" s="557"/>
      <c r="AI3" s="557"/>
      <c r="AJ3" s="558"/>
      <c r="AK3" s="554"/>
      <c r="AL3" s="554"/>
      <c r="AM3" s="554"/>
      <c r="AN3" s="555"/>
    </row>
    <row r="4" spans="2:56" ht="13" thickBot="1" x14ac:dyDescent="0.3"/>
    <row r="5" spans="2:56" s="1" customFormat="1" ht="21" customHeight="1" x14ac:dyDescent="0.25">
      <c r="B5" s="566" t="s">
        <v>0</v>
      </c>
      <c r="C5" s="805" t="s">
        <v>70</v>
      </c>
      <c r="D5" s="217"/>
      <c r="E5" s="218"/>
      <c r="F5" s="218"/>
      <c r="G5" s="218"/>
      <c r="H5" s="218"/>
      <c r="I5" s="218"/>
      <c r="J5" s="218"/>
      <c r="K5" s="218"/>
      <c r="L5" s="218"/>
      <c r="M5" s="218"/>
      <c r="N5" s="218"/>
      <c r="O5" s="218"/>
      <c r="P5" s="218"/>
      <c r="Q5" s="218"/>
      <c r="R5" s="219"/>
      <c r="S5" s="862" t="s">
        <v>13</v>
      </c>
      <c r="T5" s="25"/>
      <c r="U5" s="225"/>
      <c r="V5" s="226"/>
      <c r="W5" s="226"/>
      <c r="X5" s="226"/>
      <c r="Y5" s="226"/>
      <c r="Z5" s="226"/>
      <c r="AA5" s="226"/>
      <c r="AB5" s="226"/>
      <c r="AC5" s="226"/>
      <c r="AD5" s="226"/>
      <c r="AE5" s="226"/>
      <c r="AF5" s="226"/>
      <c r="AG5" s="226"/>
      <c r="AH5" s="226"/>
      <c r="AI5" s="227"/>
      <c r="AJ5" s="862" t="s">
        <v>13</v>
      </c>
      <c r="AK5" s="62"/>
      <c r="AL5" s="617" t="s">
        <v>93</v>
      </c>
      <c r="AM5" s="781" t="s">
        <v>6</v>
      </c>
      <c r="AN5" s="614" t="s">
        <v>7</v>
      </c>
    </row>
    <row r="6" spans="2:56" ht="42.75" customHeight="1" x14ac:dyDescent="0.25">
      <c r="B6" s="567"/>
      <c r="C6" s="806"/>
      <c r="D6" s="872" t="s">
        <v>130</v>
      </c>
      <c r="E6" s="873"/>
      <c r="F6" s="873"/>
      <c r="G6" s="873"/>
      <c r="H6" s="873"/>
      <c r="I6" s="873"/>
      <c r="J6" s="874"/>
      <c r="K6" s="220"/>
      <c r="L6" s="228"/>
      <c r="M6" s="228"/>
      <c r="N6" s="228"/>
      <c r="O6" s="228"/>
      <c r="P6" s="228"/>
      <c r="Q6" s="12"/>
      <c r="R6" s="221"/>
      <c r="S6" s="863"/>
      <c r="T6" s="25"/>
      <c r="U6" s="872" t="s">
        <v>130</v>
      </c>
      <c r="V6" s="873"/>
      <c r="W6" s="873"/>
      <c r="X6" s="873"/>
      <c r="Y6" s="873"/>
      <c r="Z6" s="873"/>
      <c r="AA6" s="874"/>
      <c r="AB6" s="220"/>
      <c r="AC6" s="228"/>
      <c r="AD6" s="228"/>
      <c r="AE6" s="228"/>
      <c r="AF6" s="228"/>
      <c r="AG6" s="228"/>
      <c r="AI6" s="221"/>
      <c r="AJ6" s="863"/>
      <c r="AK6" s="62"/>
      <c r="AL6" s="618"/>
      <c r="AM6" s="782"/>
      <c r="AN6" s="615"/>
    </row>
    <row r="7" spans="2:56" ht="24" customHeight="1" thickBot="1" x14ac:dyDescent="0.3">
      <c r="B7" s="568"/>
      <c r="C7" s="807"/>
      <c r="D7" s="222"/>
      <c r="E7" s="223"/>
      <c r="F7" s="223"/>
      <c r="G7" s="223"/>
      <c r="H7" s="223"/>
      <c r="I7" s="223"/>
      <c r="J7" s="223"/>
      <c r="K7" s="223"/>
      <c r="L7" s="223"/>
      <c r="M7" s="223"/>
      <c r="N7" s="223"/>
      <c r="O7" s="223"/>
      <c r="P7" s="223"/>
      <c r="Q7" s="223"/>
      <c r="R7" s="224"/>
      <c r="S7" s="863"/>
      <c r="T7" s="25"/>
      <c r="U7" s="222"/>
      <c r="V7" s="223"/>
      <c r="W7" s="223"/>
      <c r="X7" s="223"/>
      <c r="Y7" s="223"/>
      <c r="Z7" s="223"/>
      <c r="AA7" s="223"/>
      <c r="AB7" s="223"/>
      <c r="AC7" s="223"/>
      <c r="AD7" s="223"/>
      <c r="AE7" s="223"/>
      <c r="AF7" s="223"/>
      <c r="AG7" s="223"/>
      <c r="AH7" s="223"/>
      <c r="AI7" s="224"/>
      <c r="AJ7" s="863"/>
      <c r="AK7" s="62"/>
      <c r="AL7" s="618"/>
      <c r="AM7" s="782"/>
      <c r="AN7" s="615"/>
    </row>
    <row r="8" spans="2:56" ht="28.5" customHeight="1" x14ac:dyDescent="0.25">
      <c r="B8" s="584" t="s">
        <v>5</v>
      </c>
      <c r="C8" s="585"/>
      <c r="D8" s="230"/>
      <c r="E8" s="214"/>
      <c r="F8" s="214"/>
      <c r="G8" s="214"/>
      <c r="H8" s="214"/>
      <c r="I8" s="214"/>
      <c r="J8" s="214"/>
      <c r="K8" s="214"/>
      <c r="L8" s="214"/>
      <c r="M8" s="214"/>
      <c r="N8" s="214"/>
      <c r="O8" s="209"/>
      <c r="P8" s="209"/>
      <c r="Q8" s="231"/>
      <c r="R8" s="232"/>
      <c r="S8" s="863"/>
      <c r="T8" s="25"/>
      <c r="U8" s="230"/>
      <c r="V8" s="214"/>
      <c r="W8" s="214"/>
      <c r="X8" s="214"/>
      <c r="Y8" s="214"/>
      <c r="Z8" s="214"/>
      <c r="AA8" s="214"/>
      <c r="AB8" s="214"/>
      <c r="AC8" s="214"/>
      <c r="AD8" s="214"/>
      <c r="AE8" s="214"/>
      <c r="AF8" s="209"/>
      <c r="AG8" s="209"/>
      <c r="AH8" s="231"/>
      <c r="AI8" s="232"/>
      <c r="AJ8" s="863"/>
      <c r="AK8" s="62"/>
      <c r="AL8" s="619"/>
      <c r="AM8" s="782"/>
      <c r="AN8" s="615"/>
      <c r="AS8" s="2"/>
      <c r="AT8" s="3"/>
      <c r="AU8" s="4"/>
      <c r="AV8" s="4"/>
      <c r="AW8" s="4"/>
      <c r="AX8" s="4"/>
      <c r="AY8" s="5"/>
      <c r="AZ8" s="5"/>
      <c r="BA8" s="6"/>
      <c r="BB8" s="7"/>
      <c r="BC8" s="6"/>
      <c r="BD8" s="6"/>
    </row>
    <row r="9" spans="2:56" ht="28.5" customHeight="1" thickBot="1" x14ac:dyDescent="0.3">
      <c r="B9" s="593" t="s">
        <v>27</v>
      </c>
      <c r="C9" s="594"/>
      <c r="D9" s="233"/>
      <c r="E9" s="211"/>
      <c r="F9" s="211"/>
      <c r="G9" s="211"/>
      <c r="H9" s="211"/>
      <c r="I9" s="211"/>
      <c r="J9" s="211"/>
      <c r="K9" s="211"/>
      <c r="L9" s="211"/>
      <c r="M9" s="211"/>
      <c r="N9" s="211"/>
      <c r="O9" s="212"/>
      <c r="P9" s="212"/>
      <c r="Q9" s="234"/>
      <c r="R9" s="235"/>
      <c r="S9" s="238">
        <f>SUM(D9:R9)</f>
        <v>0</v>
      </c>
      <c r="T9" s="22"/>
      <c r="U9" s="233"/>
      <c r="V9" s="211"/>
      <c r="W9" s="211"/>
      <c r="X9" s="211"/>
      <c r="Y9" s="211"/>
      <c r="Z9" s="211"/>
      <c r="AA9" s="211"/>
      <c r="AB9" s="211"/>
      <c r="AC9" s="150"/>
      <c r="AD9" s="150"/>
      <c r="AE9" s="150"/>
      <c r="AF9" s="152"/>
      <c r="AG9" s="152"/>
      <c r="AH9" s="236"/>
      <c r="AI9" s="237"/>
      <c r="AJ9" s="238">
        <f>SUM(U9:AI9)</f>
        <v>0</v>
      </c>
      <c r="AK9" s="63"/>
      <c r="AL9" s="215">
        <v>120</v>
      </c>
      <c r="AM9" s="782"/>
      <c r="AN9" s="616"/>
      <c r="AS9" s="2"/>
      <c r="AT9" s="6"/>
      <c r="AU9" s="6"/>
      <c r="AV9" s="6"/>
      <c r="AW9" s="6"/>
      <c r="AX9" s="6"/>
      <c r="AY9" s="5"/>
      <c r="AZ9" s="5"/>
      <c r="BA9" s="8"/>
      <c r="BB9" s="8"/>
      <c r="BC9" s="8"/>
      <c r="BD9" s="8"/>
    </row>
    <row r="10" spans="2:56" ht="27.75" customHeight="1" x14ac:dyDescent="0.25">
      <c r="B10" s="124">
        <v>1</v>
      </c>
      <c r="C10" s="157"/>
      <c r="D10" s="130"/>
      <c r="E10" s="131"/>
      <c r="F10" s="131"/>
      <c r="G10" s="131"/>
      <c r="H10" s="131"/>
      <c r="I10" s="131"/>
      <c r="J10" s="131"/>
      <c r="K10" s="131"/>
      <c r="L10" s="131"/>
      <c r="M10" s="131"/>
      <c r="N10" s="131"/>
      <c r="O10" s="133"/>
      <c r="P10" s="133"/>
      <c r="Q10" s="239"/>
      <c r="R10" s="240"/>
      <c r="S10" s="196" t="str">
        <f t="shared" ref="S10:S39" si="0">IF(ISNUMBER(C10),SUM(D10:R10),"")</f>
        <v/>
      </c>
      <c r="T10" s="32"/>
      <c r="U10" s="130"/>
      <c r="V10" s="131"/>
      <c r="W10" s="131"/>
      <c r="X10" s="131"/>
      <c r="Y10" s="131"/>
      <c r="Z10" s="131"/>
      <c r="AA10" s="131"/>
      <c r="AB10" s="131"/>
      <c r="AC10" s="131"/>
      <c r="AD10" s="131"/>
      <c r="AE10" s="131"/>
      <c r="AF10" s="133"/>
      <c r="AG10" s="133"/>
      <c r="AH10" s="239"/>
      <c r="AI10" s="245"/>
      <c r="AJ10" s="196" t="str">
        <f t="shared" ref="AJ10:AJ39" si="1">IF(ISNUMBER(C10),SUM(U10:AI10),"")</f>
        <v/>
      </c>
      <c r="AK10" s="63"/>
      <c r="AL10" s="138" t="str">
        <f t="shared" ref="AL10:AL39" si="2">IF(ISNUMBER(C10),ROUND(S10+AJ10,0),"")</f>
        <v/>
      </c>
      <c r="AM10" s="190"/>
      <c r="AN10" s="73" t="str">
        <f>IF(ISNUMBER(C10),IF(VLOOKUP(AL10,'Verrechnungs- Notenpunkte'!$K$5:$L$20,2,TRUE)-AM10&gt;=0,VLOOKUP(AL10,'Verrechnungs- Notenpunkte'!$K$5:$L$20,2,TRUE)-AM10,0),"")</f>
        <v/>
      </c>
      <c r="AP10" s="680" t="s">
        <v>3</v>
      </c>
      <c r="AQ10" s="808" t="s">
        <v>24</v>
      </c>
      <c r="AR10" s="692" t="s">
        <v>8</v>
      </c>
      <c r="AS10" s="2"/>
      <c r="AT10" s="6"/>
      <c r="AU10" s="6"/>
      <c r="AV10" s="6"/>
      <c r="AW10" s="6"/>
      <c r="AX10" s="6"/>
      <c r="AY10" s="5"/>
      <c r="AZ10" s="5"/>
      <c r="BA10" s="6"/>
      <c r="BB10" s="6"/>
      <c r="BC10" s="6"/>
      <c r="BD10" s="6"/>
    </row>
    <row r="11" spans="2:56" ht="28.15" customHeight="1" x14ac:dyDescent="0.25">
      <c r="B11" s="191">
        <v>2</v>
      </c>
      <c r="C11" s="160"/>
      <c r="D11" s="141"/>
      <c r="E11" s="142"/>
      <c r="F11" s="142"/>
      <c r="G11" s="142"/>
      <c r="H11" s="142"/>
      <c r="I11" s="142"/>
      <c r="J11" s="142"/>
      <c r="K11" s="142"/>
      <c r="L11" s="142"/>
      <c r="M11" s="142"/>
      <c r="N11" s="142"/>
      <c r="O11" s="144"/>
      <c r="P11" s="144"/>
      <c r="Q11" s="241"/>
      <c r="R11" s="242"/>
      <c r="S11" s="170" t="str">
        <f t="shared" si="0"/>
        <v/>
      </c>
      <c r="T11" s="32"/>
      <c r="U11" s="141"/>
      <c r="V11" s="142"/>
      <c r="W11" s="142"/>
      <c r="X11" s="142"/>
      <c r="Y11" s="142"/>
      <c r="Z11" s="142"/>
      <c r="AA11" s="142"/>
      <c r="AB11" s="142"/>
      <c r="AC11" s="142"/>
      <c r="AD11" s="142"/>
      <c r="AE11" s="142"/>
      <c r="AF11" s="144"/>
      <c r="AG11" s="144"/>
      <c r="AH11" s="241"/>
      <c r="AI11" s="246"/>
      <c r="AJ11" s="195" t="str">
        <f t="shared" si="1"/>
        <v/>
      </c>
      <c r="AK11" s="63"/>
      <c r="AL11" s="138" t="str">
        <f t="shared" si="2"/>
        <v/>
      </c>
      <c r="AM11" s="173"/>
      <c r="AN11" s="73" t="str">
        <f>IF(ISNUMBER(C11),IF(VLOOKUP(AL11,'Verrechnungs- Notenpunkte'!$K$5:$L$20,2,TRUE)-AM11&gt;=0,VLOOKUP(AL11,'Verrechnungs- Notenpunkte'!$K$5:$L$20,2,TRUE)-AM11,0),"")</f>
        <v/>
      </c>
      <c r="AP11" s="681"/>
      <c r="AQ11" s="866"/>
      <c r="AR11" s="693"/>
    </row>
    <row r="12" spans="2:56" ht="28.15" customHeight="1" x14ac:dyDescent="0.25">
      <c r="B12" s="191">
        <v>3</v>
      </c>
      <c r="C12" s="160"/>
      <c r="D12" s="141"/>
      <c r="E12" s="142"/>
      <c r="F12" s="142"/>
      <c r="G12" s="142"/>
      <c r="H12" s="142"/>
      <c r="I12" s="142"/>
      <c r="J12" s="142"/>
      <c r="K12" s="142"/>
      <c r="L12" s="142"/>
      <c r="M12" s="142"/>
      <c r="N12" s="142"/>
      <c r="O12" s="144"/>
      <c r="P12" s="144"/>
      <c r="Q12" s="241"/>
      <c r="R12" s="242"/>
      <c r="S12" s="170" t="str">
        <f t="shared" si="0"/>
        <v/>
      </c>
      <c r="T12" s="32"/>
      <c r="U12" s="141"/>
      <c r="V12" s="142"/>
      <c r="W12" s="142"/>
      <c r="X12" s="142"/>
      <c r="Y12" s="142"/>
      <c r="Z12" s="142"/>
      <c r="AA12" s="142"/>
      <c r="AB12" s="142"/>
      <c r="AC12" s="142"/>
      <c r="AD12" s="142"/>
      <c r="AE12" s="142"/>
      <c r="AF12" s="144"/>
      <c r="AG12" s="144"/>
      <c r="AH12" s="241"/>
      <c r="AI12" s="246"/>
      <c r="AJ12" s="195" t="str">
        <f t="shared" si="1"/>
        <v/>
      </c>
      <c r="AK12" s="63"/>
      <c r="AL12" s="138" t="str">
        <f t="shared" si="2"/>
        <v/>
      </c>
      <c r="AM12" s="173"/>
      <c r="AN12" s="73" t="str">
        <f>IF(ISNUMBER(C12),IF(VLOOKUP(AL12,'Verrechnungs- Notenpunkte'!$K$5:$L$20,2,TRUE)-AM12&gt;=0,VLOOKUP(AL12,'Verrechnungs- Notenpunkte'!$K$5:$L$20,2,TRUE)-AM12,0),"")</f>
        <v/>
      </c>
      <c r="AP12" s="681"/>
      <c r="AQ12" s="866"/>
      <c r="AR12" s="693"/>
    </row>
    <row r="13" spans="2:56" ht="28.15" customHeight="1" x14ac:dyDescent="0.25">
      <c r="B13" s="191">
        <v>4</v>
      </c>
      <c r="C13" s="160"/>
      <c r="D13" s="141"/>
      <c r="E13" s="142"/>
      <c r="F13" s="142"/>
      <c r="G13" s="142"/>
      <c r="H13" s="142"/>
      <c r="I13" s="142"/>
      <c r="J13" s="142"/>
      <c r="K13" s="142"/>
      <c r="L13" s="142"/>
      <c r="M13" s="142"/>
      <c r="N13" s="142"/>
      <c r="O13" s="144"/>
      <c r="P13" s="144"/>
      <c r="Q13" s="241"/>
      <c r="R13" s="242"/>
      <c r="S13" s="170" t="str">
        <f t="shared" si="0"/>
        <v/>
      </c>
      <c r="T13" s="32"/>
      <c r="U13" s="141"/>
      <c r="V13" s="142"/>
      <c r="W13" s="142"/>
      <c r="X13" s="142"/>
      <c r="Y13" s="142"/>
      <c r="Z13" s="142"/>
      <c r="AA13" s="142"/>
      <c r="AB13" s="142"/>
      <c r="AC13" s="142"/>
      <c r="AD13" s="142"/>
      <c r="AE13" s="142"/>
      <c r="AF13" s="144"/>
      <c r="AG13" s="144"/>
      <c r="AH13" s="241"/>
      <c r="AI13" s="246"/>
      <c r="AJ13" s="195" t="str">
        <f t="shared" si="1"/>
        <v/>
      </c>
      <c r="AK13" s="63"/>
      <c r="AL13" s="138" t="str">
        <f t="shared" si="2"/>
        <v/>
      </c>
      <c r="AM13" s="173"/>
      <c r="AN13" s="73" t="str">
        <f>IF(ISNUMBER(C13),IF(VLOOKUP(AL13,'Verrechnungs- Notenpunkte'!$K$5:$L$20,2,TRUE)-AM13&gt;=0,VLOOKUP(AL13,'Verrechnungs- Notenpunkte'!$K$5:$L$20,2,TRUE)-AM13,0),"")</f>
        <v/>
      </c>
      <c r="AP13" s="681"/>
      <c r="AQ13" s="866"/>
      <c r="AR13" s="693"/>
    </row>
    <row r="14" spans="2:56" ht="28.15" customHeight="1" thickBot="1" x14ac:dyDescent="0.3">
      <c r="B14" s="192">
        <v>5</v>
      </c>
      <c r="C14" s="161"/>
      <c r="D14" s="149"/>
      <c r="E14" s="150"/>
      <c r="F14" s="150"/>
      <c r="G14" s="150"/>
      <c r="H14" s="150"/>
      <c r="I14" s="150"/>
      <c r="J14" s="150"/>
      <c r="K14" s="150"/>
      <c r="L14" s="150"/>
      <c r="M14" s="150"/>
      <c r="N14" s="150"/>
      <c r="O14" s="152"/>
      <c r="P14" s="152"/>
      <c r="Q14" s="236"/>
      <c r="R14" s="237"/>
      <c r="S14" s="171" t="str">
        <f t="shared" si="0"/>
        <v/>
      </c>
      <c r="T14" s="32"/>
      <c r="U14" s="149"/>
      <c r="V14" s="150"/>
      <c r="W14" s="150"/>
      <c r="X14" s="150"/>
      <c r="Y14" s="150"/>
      <c r="Z14" s="150"/>
      <c r="AA14" s="150"/>
      <c r="AB14" s="150"/>
      <c r="AC14" s="150"/>
      <c r="AD14" s="150"/>
      <c r="AE14" s="150"/>
      <c r="AF14" s="152"/>
      <c r="AG14" s="152"/>
      <c r="AH14" s="236"/>
      <c r="AI14" s="247"/>
      <c r="AJ14" s="229" t="str">
        <f t="shared" si="1"/>
        <v/>
      </c>
      <c r="AK14" s="63"/>
      <c r="AL14" s="155" t="str">
        <f t="shared" si="2"/>
        <v/>
      </c>
      <c r="AM14" s="174"/>
      <c r="AN14" s="72" t="str">
        <f>IF(ISNUMBER(C14),IF(VLOOKUP(AL14,'Verrechnungs- Notenpunkte'!$K$5:$L$20,2,TRUE)-AM14&gt;=0,VLOOKUP(AL14,'Verrechnungs- Notenpunkte'!$K$5:$L$20,2,TRUE)-AM14,0),"")</f>
        <v/>
      </c>
      <c r="AP14" s="681"/>
      <c r="AQ14" s="867"/>
      <c r="AR14" s="693"/>
    </row>
    <row r="15" spans="2:56" ht="28.15" customHeight="1" x14ac:dyDescent="0.25">
      <c r="B15" s="127">
        <v>6</v>
      </c>
      <c r="C15" s="162"/>
      <c r="D15" s="158"/>
      <c r="E15" s="135"/>
      <c r="F15" s="135"/>
      <c r="G15" s="135"/>
      <c r="H15" s="135"/>
      <c r="I15" s="135"/>
      <c r="J15" s="135"/>
      <c r="K15" s="135"/>
      <c r="L15" s="135"/>
      <c r="M15" s="135"/>
      <c r="N15" s="135"/>
      <c r="O15" s="136"/>
      <c r="P15" s="136"/>
      <c r="Q15" s="243"/>
      <c r="R15" s="244"/>
      <c r="S15" s="170" t="str">
        <f t="shared" si="0"/>
        <v/>
      </c>
      <c r="T15" s="32"/>
      <c r="U15" s="158"/>
      <c r="V15" s="135"/>
      <c r="W15" s="135"/>
      <c r="X15" s="135"/>
      <c r="Y15" s="135"/>
      <c r="Z15" s="135"/>
      <c r="AA15" s="135"/>
      <c r="AB15" s="135"/>
      <c r="AC15" s="135"/>
      <c r="AD15" s="135"/>
      <c r="AE15" s="135"/>
      <c r="AF15" s="136"/>
      <c r="AG15" s="136"/>
      <c r="AH15" s="243"/>
      <c r="AI15" s="248"/>
      <c r="AJ15" s="196" t="str">
        <f t="shared" si="1"/>
        <v/>
      </c>
      <c r="AK15" s="63"/>
      <c r="AL15" s="138" t="str">
        <f t="shared" si="2"/>
        <v/>
      </c>
      <c r="AM15" s="172"/>
      <c r="AN15" s="73" t="str">
        <f>IF(ISNUMBER(C15),IF(VLOOKUP(AL15,'Verrechnungs- Notenpunkte'!$K$5:$L$20,2,TRUE)-AM15&gt;=0,VLOOKUP(AL15,'Verrechnungs- Notenpunkte'!$K$5:$L$20,2,TRUE)-AM15,0),"")</f>
        <v/>
      </c>
      <c r="AP15" s="686"/>
      <c r="AQ15" s="868"/>
      <c r="AR15" s="693"/>
    </row>
    <row r="16" spans="2:56" ht="28.15" customHeight="1" x14ac:dyDescent="0.25">
      <c r="B16" s="191">
        <v>7</v>
      </c>
      <c r="C16" s="160"/>
      <c r="D16" s="141"/>
      <c r="E16" s="142"/>
      <c r="F16" s="142"/>
      <c r="G16" s="142"/>
      <c r="H16" s="142"/>
      <c r="I16" s="142"/>
      <c r="J16" s="142"/>
      <c r="K16" s="142"/>
      <c r="L16" s="142"/>
      <c r="M16" s="142"/>
      <c r="N16" s="142"/>
      <c r="O16" s="144"/>
      <c r="P16" s="144"/>
      <c r="Q16" s="241"/>
      <c r="R16" s="242"/>
      <c r="S16" s="170" t="str">
        <f t="shared" si="0"/>
        <v/>
      </c>
      <c r="T16" s="32"/>
      <c r="U16" s="141"/>
      <c r="V16" s="142"/>
      <c r="W16" s="142"/>
      <c r="X16" s="142"/>
      <c r="Y16" s="142"/>
      <c r="Z16" s="142"/>
      <c r="AA16" s="142"/>
      <c r="AB16" s="142"/>
      <c r="AC16" s="142"/>
      <c r="AD16" s="142"/>
      <c r="AE16" s="142"/>
      <c r="AF16" s="144"/>
      <c r="AG16" s="144"/>
      <c r="AH16" s="241"/>
      <c r="AI16" s="246"/>
      <c r="AJ16" s="195" t="str">
        <f t="shared" si="1"/>
        <v/>
      </c>
      <c r="AK16" s="63"/>
      <c r="AL16" s="138" t="str">
        <f t="shared" si="2"/>
        <v/>
      </c>
      <c r="AM16" s="173"/>
      <c r="AN16" s="73" t="str">
        <f>IF(ISNUMBER(C16),IF(VLOOKUP(AL16,'Verrechnungs- Notenpunkte'!$K$5:$L$20,2,TRUE)-AM16&gt;=0,VLOOKUP(AL16,'Verrechnungs- Notenpunkte'!$K$5:$L$20,2,TRUE)-AM16,0),"")</f>
        <v/>
      </c>
      <c r="AP16" s="687"/>
      <c r="AQ16" s="869"/>
      <c r="AR16" s="693"/>
    </row>
    <row r="17" spans="2:44" ht="28.15" customHeight="1" x14ac:dyDescent="0.25">
      <c r="B17" s="191">
        <v>8</v>
      </c>
      <c r="C17" s="160"/>
      <c r="D17" s="141"/>
      <c r="E17" s="142"/>
      <c r="F17" s="142"/>
      <c r="G17" s="142"/>
      <c r="H17" s="142"/>
      <c r="I17" s="142"/>
      <c r="J17" s="142"/>
      <c r="K17" s="142"/>
      <c r="L17" s="142"/>
      <c r="M17" s="142"/>
      <c r="N17" s="142"/>
      <c r="O17" s="144"/>
      <c r="P17" s="144"/>
      <c r="Q17" s="241"/>
      <c r="R17" s="242"/>
      <c r="S17" s="170" t="str">
        <f t="shared" si="0"/>
        <v/>
      </c>
      <c r="T17" s="32"/>
      <c r="U17" s="141"/>
      <c r="V17" s="142"/>
      <c r="W17" s="142"/>
      <c r="X17" s="142"/>
      <c r="Y17" s="142"/>
      <c r="Z17" s="142"/>
      <c r="AA17" s="142"/>
      <c r="AB17" s="142"/>
      <c r="AC17" s="142"/>
      <c r="AD17" s="142"/>
      <c r="AE17" s="142"/>
      <c r="AF17" s="144"/>
      <c r="AG17" s="144"/>
      <c r="AH17" s="241"/>
      <c r="AI17" s="246"/>
      <c r="AJ17" s="195" t="str">
        <f t="shared" si="1"/>
        <v/>
      </c>
      <c r="AK17" s="63"/>
      <c r="AL17" s="138" t="str">
        <f t="shared" si="2"/>
        <v/>
      </c>
      <c r="AM17" s="173"/>
      <c r="AN17" s="73" t="str">
        <f>IF(ISNUMBER(C17),IF(VLOOKUP(AL17,'Verrechnungs- Notenpunkte'!$K$5:$L$20,2,TRUE)-AM17&gt;=0,VLOOKUP(AL17,'Verrechnungs- Notenpunkte'!$K$5:$L$20,2,TRUE)-AM17,0),"")</f>
        <v/>
      </c>
      <c r="AP17" s="687"/>
      <c r="AQ17" s="869"/>
      <c r="AR17" s="693"/>
    </row>
    <row r="18" spans="2:44" ht="28.15" customHeight="1" x14ac:dyDescent="0.25">
      <c r="B18" s="191">
        <v>9</v>
      </c>
      <c r="C18" s="160"/>
      <c r="D18" s="141"/>
      <c r="E18" s="142"/>
      <c r="F18" s="142"/>
      <c r="G18" s="142"/>
      <c r="H18" s="142"/>
      <c r="I18" s="142"/>
      <c r="J18" s="142"/>
      <c r="K18" s="142"/>
      <c r="L18" s="142"/>
      <c r="M18" s="142"/>
      <c r="N18" s="142"/>
      <c r="O18" s="144"/>
      <c r="P18" s="144"/>
      <c r="Q18" s="241"/>
      <c r="R18" s="242"/>
      <c r="S18" s="170" t="str">
        <f t="shared" si="0"/>
        <v/>
      </c>
      <c r="T18" s="32"/>
      <c r="U18" s="141"/>
      <c r="V18" s="142"/>
      <c r="W18" s="142"/>
      <c r="X18" s="142"/>
      <c r="Y18" s="142"/>
      <c r="Z18" s="142"/>
      <c r="AA18" s="142"/>
      <c r="AB18" s="142"/>
      <c r="AC18" s="142"/>
      <c r="AD18" s="142"/>
      <c r="AE18" s="142"/>
      <c r="AF18" s="144"/>
      <c r="AG18" s="144"/>
      <c r="AH18" s="241"/>
      <c r="AI18" s="246"/>
      <c r="AJ18" s="195" t="str">
        <f t="shared" si="1"/>
        <v/>
      </c>
      <c r="AK18" s="63"/>
      <c r="AL18" s="138" t="str">
        <f t="shared" si="2"/>
        <v/>
      </c>
      <c r="AM18" s="173"/>
      <c r="AN18" s="73" t="str">
        <f>IF(ISNUMBER(C18),IF(VLOOKUP(AL18,'Verrechnungs- Notenpunkte'!$K$5:$L$20,2,TRUE)-AM18&gt;=0,VLOOKUP(AL18,'Verrechnungs- Notenpunkte'!$K$5:$L$20,2,TRUE)-AM18,0),"")</f>
        <v/>
      </c>
      <c r="AP18" s="687"/>
      <c r="AQ18" s="869"/>
      <c r="AR18" s="693"/>
    </row>
    <row r="19" spans="2:44" ht="28.15" customHeight="1" thickBot="1" x14ac:dyDescent="0.3">
      <c r="B19" s="128">
        <v>10</v>
      </c>
      <c r="C19" s="163"/>
      <c r="D19" s="149"/>
      <c r="E19" s="150"/>
      <c r="F19" s="150"/>
      <c r="G19" s="150"/>
      <c r="H19" s="150"/>
      <c r="I19" s="150"/>
      <c r="J19" s="150"/>
      <c r="K19" s="150"/>
      <c r="L19" s="150"/>
      <c r="M19" s="150"/>
      <c r="N19" s="150"/>
      <c r="O19" s="152"/>
      <c r="P19" s="152"/>
      <c r="Q19" s="236"/>
      <c r="R19" s="237"/>
      <c r="S19" s="171" t="str">
        <f t="shared" si="0"/>
        <v/>
      </c>
      <c r="T19" s="32"/>
      <c r="U19" s="233"/>
      <c r="V19" s="211"/>
      <c r="W19" s="211"/>
      <c r="X19" s="211"/>
      <c r="Y19" s="211"/>
      <c r="Z19" s="211"/>
      <c r="AA19" s="211"/>
      <c r="AB19" s="211"/>
      <c r="AC19" s="211"/>
      <c r="AD19" s="211"/>
      <c r="AE19" s="211"/>
      <c r="AF19" s="212"/>
      <c r="AG19" s="212"/>
      <c r="AH19" s="234"/>
      <c r="AI19" s="249"/>
      <c r="AJ19" s="155" t="str">
        <f t="shared" si="1"/>
        <v/>
      </c>
      <c r="AK19" s="63"/>
      <c r="AL19" s="155" t="str">
        <f t="shared" si="2"/>
        <v/>
      </c>
      <c r="AM19" s="174"/>
      <c r="AN19" s="199" t="str">
        <f>IF(ISNUMBER(C19),IF(VLOOKUP(AL19,'Verrechnungs- Notenpunkte'!$K$5:$L$20,2,TRUE)-AM19&gt;=0,VLOOKUP(AL19,'Verrechnungs- Notenpunkte'!$K$5:$L$20,2,TRUE)-AM19,0),"")</f>
        <v/>
      </c>
      <c r="AP19" s="687"/>
      <c r="AQ19" s="869"/>
      <c r="AR19" s="693"/>
    </row>
    <row r="20" spans="2:44" ht="28.15" customHeight="1" x14ac:dyDescent="0.25">
      <c r="B20" s="124">
        <v>11</v>
      </c>
      <c r="C20" s="157"/>
      <c r="D20" s="130"/>
      <c r="E20" s="131"/>
      <c r="F20" s="131"/>
      <c r="G20" s="131"/>
      <c r="H20" s="131"/>
      <c r="I20" s="131"/>
      <c r="J20" s="131"/>
      <c r="K20" s="131"/>
      <c r="L20" s="131"/>
      <c r="M20" s="131"/>
      <c r="N20" s="131"/>
      <c r="O20" s="133"/>
      <c r="P20" s="133"/>
      <c r="Q20" s="239"/>
      <c r="R20" s="240"/>
      <c r="S20" s="170" t="str">
        <f t="shared" si="0"/>
        <v/>
      </c>
      <c r="T20" s="32"/>
      <c r="U20" s="130"/>
      <c r="V20" s="131"/>
      <c r="W20" s="131"/>
      <c r="X20" s="131"/>
      <c r="Y20" s="131"/>
      <c r="Z20" s="131"/>
      <c r="AA20" s="131"/>
      <c r="AB20" s="131"/>
      <c r="AC20" s="131"/>
      <c r="AD20" s="131"/>
      <c r="AE20" s="131"/>
      <c r="AF20" s="133"/>
      <c r="AG20" s="133"/>
      <c r="AH20" s="239"/>
      <c r="AI20" s="240"/>
      <c r="AJ20" s="170" t="str">
        <f t="shared" si="1"/>
        <v/>
      </c>
      <c r="AK20" s="63"/>
      <c r="AL20" s="138" t="str">
        <f t="shared" si="2"/>
        <v/>
      </c>
      <c r="AM20" s="172"/>
      <c r="AN20" s="74" t="str">
        <f>IF(ISNUMBER(C20),IF(VLOOKUP(AL20,'Verrechnungs- Notenpunkte'!$K$5:$L$20,2,TRUE)-AM20&gt;=0,VLOOKUP(AL20,'Verrechnungs- Notenpunkte'!$K$5:$L$20,2,TRUE)-AM20,0),"")</f>
        <v/>
      </c>
      <c r="AP20" s="687"/>
      <c r="AQ20" s="869"/>
      <c r="AR20" s="693"/>
    </row>
    <row r="21" spans="2:44" ht="28.15" customHeight="1" x14ac:dyDescent="0.25">
      <c r="B21" s="191">
        <v>12</v>
      </c>
      <c r="C21" s="160"/>
      <c r="D21" s="141"/>
      <c r="E21" s="142"/>
      <c r="F21" s="142"/>
      <c r="G21" s="142"/>
      <c r="H21" s="142"/>
      <c r="I21" s="142"/>
      <c r="J21" s="142"/>
      <c r="K21" s="142"/>
      <c r="L21" s="142"/>
      <c r="M21" s="142"/>
      <c r="N21" s="142"/>
      <c r="O21" s="144"/>
      <c r="P21" s="144"/>
      <c r="Q21" s="241"/>
      <c r="R21" s="242"/>
      <c r="S21" s="170" t="str">
        <f t="shared" si="0"/>
        <v/>
      </c>
      <c r="T21" s="32"/>
      <c r="U21" s="141"/>
      <c r="V21" s="142"/>
      <c r="W21" s="142"/>
      <c r="X21" s="142"/>
      <c r="Y21" s="142"/>
      <c r="Z21" s="142"/>
      <c r="AA21" s="142"/>
      <c r="AB21" s="142"/>
      <c r="AC21" s="142"/>
      <c r="AD21" s="142"/>
      <c r="AE21" s="142"/>
      <c r="AF21" s="144"/>
      <c r="AG21" s="144"/>
      <c r="AH21" s="241"/>
      <c r="AI21" s="242"/>
      <c r="AJ21" s="170" t="str">
        <f t="shared" si="1"/>
        <v/>
      </c>
      <c r="AK21" s="63"/>
      <c r="AL21" s="138" t="str">
        <f t="shared" si="2"/>
        <v/>
      </c>
      <c r="AM21" s="173"/>
      <c r="AN21" s="73" t="str">
        <f>IF(ISNUMBER(C21),IF(VLOOKUP(AL21,'Verrechnungs- Notenpunkte'!$K$5:$L$20,2,TRUE)-AM21&gt;=0,VLOOKUP(AL21,'Verrechnungs- Notenpunkte'!$K$5:$L$20,2,TRUE)-AM21,0),"")</f>
        <v/>
      </c>
      <c r="AP21" s="687"/>
      <c r="AQ21" s="869"/>
      <c r="AR21" s="693"/>
    </row>
    <row r="22" spans="2:44" ht="28.15" customHeight="1" x14ac:dyDescent="0.25">
      <c r="B22" s="191">
        <v>13</v>
      </c>
      <c r="C22" s="160"/>
      <c r="D22" s="141"/>
      <c r="E22" s="142"/>
      <c r="F22" s="142"/>
      <c r="G22" s="142"/>
      <c r="H22" s="142"/>
      <c r="I22" s="142"/>
      <c r="J22" s="142"/>
      <c r="K22" s="142"/>
      <c r="L22" s="142"/>
      <c r="M22" s="142"/>
      <c r="N22" s="142"/>
      <c r="O22" s="144"/>
      <c r="P22" s="144"/>
      <c r="Q22" s="241"/>
      <c r="R22" s="242"/>
      <c r="S22" s="170" t="str">
        <f t="shared" si="0"/>
        <v/>
      </c>
      <c r="T22" s="32"/>
      <c r="U22" s="141"/>
      <c r="V22" s="142"/>
      <c r="W22" s="142"/>
      <c r="X22" s="142"/>
      <c r="Y22" s="142"/>
      <c r="Z22" s="142"/>
      <c r="AA22" s="142"/>
      <c r="AB22" s="142"/>
      <c r="AC22" s="142"/>
      <c r="AD22" s="142"/>
      <c r="AE22" s="142"/>
      <c r="AF22" s="144"/>
      <c r="AG22" s="144"/>
      <c r="AH22" s="241"/>
      <c r="AI22" s="242"/>
      <c r="AJ22" s="170" t="str">
        <f t="shared" si="1"/>
        <v/>
      </c>
      <c r="AK22" s="63"/>
      <c r="AL22" s="138" t="str">
        <f t="shared" si="2"/>
        <v/>
      </c>
      <c r="AM22" s="173"/>
      <c r="AN22" s="73" t="str">
        <f>IF(ISNUMBER(C22),IF(VLOOKUP(AL22,'Verrechnungs- Notenpunkte'!$K$5:$L$20,2,TRUE)-AM22&gt;=0,VLOOKUP(AL22,'Verrechnungs- Notenpunkte'!$K$5:$L$20,2,TRUE)-AM22,0),"")</f>
        <v/>
      </c>
      <c r="AP22" s="687"/>
      <c r="AQ22" s="869"/>
      <c r="AR22" s="693"/>
    </row>
    <row r="23" spans="2:44" ht="28.15" customHeight="1" x14ac:dyDescent="0.25">
      <c r="B23" s="191">
        <v>14</v>
      </c>
      <c r="C23" s="160"/>
      <c r="D23" s="141"/>
      <c r="E23" s="142"/>
      <c r="F23" s="142"/>
      <c r="G23" s="142"/>
      <c r="H23" s="142"/>
      <c r="I23" s="142"/>
      <c r="J23" s="142"/>
      <c r="K23" s="142"/>
      <c r="L23" s="142"/>
      <c r="M23" s="142"/>
      <c r="N23" s="142"/>
      <c r="O23" s="144"/>
      <c r="P23" s="144"/>
      <c r="Q23" s="241"/>
      <c r="R23" s="242"/>
      <c r="S23" s="170" t="str">
        <f t="shared" si="0"/>
        <v/>
      </c>
      <c r="T23" s="32"/>
      <c r="U23" s="141"/>
      <c r="V23" s="142"/>
      <c r="W23" s="142"/>
      <c r="X23" s="142"/>
      <c r="Y23" s="142"/>
      <c r="Z23" s="142"/>
      <c r="AA23" s="142"/>
      <c r="AB23" s="142"/>
      <c r="AC23" s="142"/>
      <c r="AD23" s="142"/>
      <c r="AE23" s="142"/>
      <c r="AF23" s="144"/>
      <c r="AG23" s="144"/>
      <c r="AH23" s="241"/>
      <c r="AI23" s="242"/>
      <c r="AJ23" s="170" t="str">
        <f t="shared" si="1"/>
        <v/>
      </c>
      <c r="AK23" s="63"/>
      <c r="AL23" s="138" t="str">
        <f t="shared" si="2"/>
        <v/>
      </c>
      <c r="AM23" s="173"/>
      <c r="AN23" s="73" t="str">
        <f>IF(ISNUMBER(C23),IF(VLOOKUP(AL23,'Verrechnungs- Notenpunkte'!$K$5:$L$20,2,TRUE)-AM23&gt;=0,VLOOKUP(AL23,'Verrechnungs- Notenpunkte'!$K$5:$L$20,2,TRUE)-AM23,0),"")</f>
        <v/>
      </c>
      <c r="AP23" s="687"/>
      <c r="AQ23" s="869"/>
      <c r="AR23" s="693"/>
    </row>
    <row r="24" spans="2:44" ht="28.15" customHeight="1" thickBot="1" x14ac:dyDescent="0.3">
      <c r="B24" s="192">
        <v>15</v>
      </c>
      <c r="C24" s="161"/>
      <c r="D24" s="149"/>
      <c r="E24" s="150"/>
      <c r="F24" s="150"/>
      <c r="G24" s="150"/>
      <c r="H24" s="150"/>
      <c r="I24" s="150"/>
      <c r="J24" s="150"/>
      <c r="K24" s="150"/>
      <c r="L24" s="150"/>
      <c r="M24" s="150"/>
      <c r="N24" s="150"/>
      <c r="O24" s="152"/>
      <c r="P24" s="152"/>
      <c r="Q24" s="236"/>
      <c r="R24" s="237"/>
      <c r="S24" s="171" t="str">
        <f t="shared" si="0"/>
        <v/>
      </c>
      <c r="T24" s="32"/>
      <c r="U24" s="149"/>
      <c r="V24" s="150"/>
      <c r="W24" s="150"/>
      <c r="X24" s="150"/>
      <c r="Y24" s="150"/>
      <c r="Z24" s="150"/>
      <c r="AA24" s="150"/>
      <c r="AB24" s="150"/>
      <c r="AC24" s="150"/>
      <c r="AD24" s="150"/>
      <c r="AE24" s="150"/>
      <c r="AF24" s="152"/>
      <c r="AG24" s="152"/>
      <c r="AH24" s="236"/>
      <c r="AI24" s="237"/>
      <c r="AJ24" s="171" t="str">
        <f t="shared" si="1"/>
        <v/>
      </c>
      <c r="AK24" s="63"/>
      <c r="AL24" s="155" t="str">
        <f t="shared" si="2"/>
        <v/>
      </c>
      <c r="AM24" s="174"/>
      <c r="AN24" s="72" t="str">
        <f>IF(ISNUMBER(C24),IF(VLOOKUP(AL24,'Verrechnungs- Notenpunkte'!$K$5:$L$20,2,TRUE)-AM24&gt;=0,VLOOKUP(AL24,'Verrechnungs- Notenpunkte'!$K$5:$L$20,2,TRUE)-AM24,0),"")</f>
        <v/>
      </c>
      <c r="AP24" s="688"/>
      <c r="AQ24" s="870"/>
      <c r="AR24" s="694"/>
    </row>
    <row r="25" spans="2:44" ht="28.15" customHeight="1" x14ac:dyDescent="0.25">
      <c r="B25" s="127">
        <v>16</v>
      </c>
      <c r="C25" s="162"/>
      <c r="D25" s="130"/>
      <c r="E25" s="131"/>
      <c r="F25" s="131"/>
      <c r="G25" s="131"/>
      <c r="H25" s="131"/>
      <c r="I25" s="131"/>
      <c r="J25" s="131"/>
      <c r="K25" s="131"/>
      <c r="L25" s="131"/>
      <c r="M25" s="131"/>
      <c r="N25" s="131"/>
      <c r="O25" s="133"/>
      <c r="P25" s="133"/>
      <c r="Q25" s="239"/>
      <c r="R25" s="240"/>
      <c r="S25" s="170" t="str">
        <f t="shared" si="0"/>
        <v/>
      </c>
      <c r="T25" s="32"/>
      <c r="U25" s="158"/>
      <c r="V25" s="135"/>
      <c r="W25" s="135"/>
      <c r="X25" s="135"/>
      <c r="Y25" s="135"/>
      <c r="Z25" s="135"/>
      <c r="AA25" s="135"/>
      <c r="AB25" s="135"/>
      <c r="AC25" s="135"/>
      <c r="AD25" s="135"/>
      <c r="AE25" s="135"/>
      <c r="AF25" s="136"/>
      <c r="AG25" s="136"/>
      <c r="AH25" s="243"/>
      <c r="AI25" s="244"/>
      <c r="AJ25" s="170" t="str">
        <f t="shared" si="1"/>
        <v/>
      </c>
      <c r="AK25" s="63"/>
      <c r="AL25" s="138" t="str">
        <f t="shared" si="2"/>
        <v/>
      </c>
      <c r="AM25" s="172"/>
      <c r="AN25" s="73" t="str">
        <f>IF(ISNUMBER(C25),IF(VLOOKUP(AL25,'Verrechnungs- Notenpunkte'!$K$5:$L$20,2,TRUE)-AM25&gt;=0,VLOOKUP(AL25,'Verrechnungs- Notenpunkte'!$K$5:$L$20,2,TRUE)-AM25,0),"")</f>
        <v/>
      </c>
      <c r="AP25" s="23"/>
      <c r="AQ25" s="478"/>
      <c r="AR25" s="479"/>
    </row>
    <row r="26" spans="2:44" ht="28.15" customHeight="1" x14ac:dyDescent="0.25">
      <c r="B26" s="191">
        <v>17</v>
      </c>
      <c r="C26" s="160"/>
      <c r="D26" s="141"/>
      <c r="E26" s="142"/>
      <c r="F26" s="142"/>
      <c r="G26" s="142"/>
      <c r="H26" s="142"/>
      <c r="I26" s="142"/>
      <c r="J26" s="142"/>
      <c r="K26" s="142"/>
      <c r="L26" s="142"/>
      <c r="M26" s="142"/>
      <c r="N26" s="142"/>
      <c r="O26" s="144"/>
      <c r="P26" s="144"/>
      <c r="Q26" s="241"/>
      <c r="R26" s="242"/>
      <c r="S26" s="170" t="str">
        <f t="shared" si="0"/>
        <v/>
      </c>
      <c r="T26" s="32"/>
      <c r="U26" s="141"/>
      <c r="V26" s="142"/>
      <c r="W26" s="142"/>
      <c r="X26" s="142"/>
      <c r="Y26" s="142"/>
      <c r="Z26" s="142"/>
      <c r="AA26" s="142"/>
      <c r="AB26" s="142"/>
      <c r="AC26" s="142"/>
      <c r="AD26" s="142"/>
      <c r="AE26" s="142"/>
      <c r="AF26" s="144"/>
      <c r="AG26" s="144"/>
      <c r="AH26" s="241"/>
      <c r="AI26" s="242"/>
      <c r="AJ26" s="170" t="str">
        <f t="shared" si="1"/>
        <v/>
      </c>
      <c r="AK26" s="63"/>
      <c r="AL26" s="138" t="str">
        <f t="shared" si="2"/>
        <v/>
      </c>
      <c r="AM26" s="173"/>
      <c r="AN26" s="73" t="str">
        <f>IF(ISNUMBER(C26),IF(VLOOKUP(AL26,'Verrechnungs- Notenpunkte'!$K$5:$L$20,2,TRUE)-AM26&gt;=0,VLOOKUP(AL26,'Verrechnungs- Notenpunkte'!$K$5:$L$20,2,TRUE)-AM26,0),"")</f>
        <v/>
      </c>
      <c r="AP26" s="23"/>
      <c r="AQ26" s="478"/>
      <c r="AR26" s="479"/>
    </row>
    <row r="27" spans="2:44" ht="28.15" customHeight="1" x14ac:dyDescent="0.25">
      <c r="B27" s="191">
        <v>18</v>
      </c>
      <c r="C27" s="160"/>
      <c r="D27" s="141"/>
      <c r="E27" s="142"/>
      <c r="F27" s="142"/>
      <c r="G27" s="142"/>
      <c r="H27" s="142"/>
      <c r="I27" s="142"/>
      <c r="J27" s="142"/>
      <c r="K27" s="142"/>
      <c r="L27" s="142"/>
      <c r="M27" s="142"/>
      <c r="N27" s="142"/>
      <c r="O27" s="144"/>
      <c r="P27" s="144"/>
      <c r="Q27" s="241"/>
      <c r="R27" s="242"/>
      <c r="S27" s="170" t="str">
        <f t="shared" si="0"/>
        <v/>
      </c>
      <c r="T27" s="32"/>
      <c r="U27" s="141"/>
      <c r="V27" s="142"/>
      <c r="W27" s="142"/>
      <c r="X27" s="142"/>
      <c r="Y27" s="142"/>
      <c r="Z27" s="142"/>
      <c r="AA27" s="142"/>
      <c r="AB27" s="142"/>
      <c r="AC27" s="142"/>
      <c r="AD27" s="142"/>
      <c r="AE27" s="142"/>
      <c r="AF27" s="144"/>
      <c r="AG27" s="144"/>
      <c r="AH27" s="241"/>
      <c r="AI27" s="242"/>
      <c r="AJ27" s="170" t="str">
        <f t="shared" si="1"/>
        <v/>
      </c>
      <c r="AK27" s="63"/>
      <c r="AL27" s="138" t="str">
        <f t="shared" si="2"/>
        <v/>
      </c>
      <c r="AM27" s="173"/>
      <c r="AN27" s="73" t="str">
        <f>IF(ISNUMBER(C27),IF(VLOOKUP(AL27,'Verrechnungs- Notenpunkte'!$K$5:$L$20,2,TRUE)-AM27&gt;=0,VLOOKUP(AL27,'Verrechnungs- Notenpunkte'!$K$5:$L$20,2,TRUE)-AM27,0),"")</f>
        <v/>
      </c>
      <c r="AP27" s="23"/>
      <c r="AQ27" s="478"/>
      <c r="AR27" s="479"/>
    </row>
    <row r="28" spans="2:44" ht="28.15" customHeight="1" x14ac:dyDescent="0.25">
      <c r="B28" s="191">
        <v>19</v>
      </c>
      <c r="C28" s="160"/>
      <c r="D28" s="141"/>
      <c r="E28" s="142"/>
      <c r="F28" s="142"/>
      <c r="G28" s="142"/>
      <c r="H28" s="142"/>
      <c r="I28" s="142"/>
      <c r="J28" s="142"/>
      <c r="K28" s="142"/>
      <c r="L28" s="142"/>
      <c r="M28" s="142"/>
      <c r="N28" s="142"/>
      <c r="O28" s="144"/>
      <c r="P28" s="144"/>
      <c r="Q28" s="241"/>
      <c r="R28" s="242"/>
      <c r="S28" s="170" t="str">
        <f t="shared" si="0"/>
        <v/>
      </c>
      <c r="T28" s="32"/>
      <c r="U28" s="141"/>
      <c r="V28" s="142"/>
      <c r="W28" s="142"/>
      <c r="X28" s="142"/>
      <c r="Y28" s="142"/>
      <c r="Z28" s="142"/>
      <c r="AA28" s="142"/>
      <c r="AB28" s="142"/>
      <c r="AC28" s="142"/>
      <c r="AD28" s="142"/>
      <c r="AE28" s="142"/>
      <c r="AF28" s="144"/>
      <c r="AG28" s="144"/>
      <c r="AH28" s="241"/>
      <c r="AI28" s="242"/>
      <c r="AJ28" s="170" t="str">
        <f t="shared" si="1"/>
        <v/>
      </c>
      <c r="AK28" s="63"/>
      <c r="AL28" s="138" t="str">
        <f t="shared" si="2"/>
        <v/>
      </c>
      <c r="AM28" s="173"/>
      <c r="AN28" s="73" t="str">
        <f>IF(ISNUMBER(C28),IF(VLOOKUP(AL28,'Verrechnungs- Notenpunkte'!$K$5:$L$20,2,TRUE)-AM28&gt;=0,VLOOKUP(AL28,'Verrechnungs- Notenpunkte'!$K$5:$L$20,2,TRUE)-AM28,0),"")</f>
        <v/>
      </c>
      <c r="AP28" s="23"/>
      <c r="AQ28" s="478"/>
      <c r="AR28" s="479"/>
    </row>
    <row r="29" spans="2:44" ht="28.15" customHeight="1" thickBot="1" x14ac:dyDescent="0.3">
      <c r="B29" s="128">
        <v>20</v>
      </c>
      <c r="C29" s="163"/>
      <c r="D29" s="149"/>
      <c r="E29" s="150"/>
      <c r="F29" s="150"/>
      <c r="G29" s="150"/>
      <c r="H29" s="150"/>
      <c r="I29" s="150"/>
      <c r="J29" s="150"/>
      <c r="K29" s="150"/>
      <c r="L29" s="150"/>
      <c r="M29" s="150"/>
      <c r="N29" s="150"/>
      <c r="O29" s="152"/>
      <c r="P29" s="152"/>
      <c r="Q29" s="236"/>
      <c r="R29" s="237"/>
      <c r="S29" s="171" t="str">
        <f t="shared" si="0"/>
        <v/>
      </c>
      <c r="T29" s="32"/>
      <c r="U29" s="233"/>
      <c r="V29" s="211"/>
      <c r="W29" s="211"/>
      <c r="X29" s="211"/>
      <c r="Y29" s="211"/>
      <c r="Z29" s="211"/>
      <c r="AA29" s="211"/>
      <c r="AB29" s="211"/>
      <c r="AC29" s="211"/>
      <c r="AD29" s="211"/>
      <c r="AE29" s="211"/>
      <c r="AF29" s="212"/>
      <c r="AG29" s="212"/>
      <c r="AH29" s="234"/>
      <c r="AI29" s="235"/>
      <c r="AJ29" s="171" t="str">
        <f t="shared" si="1"/>
        <v/>
      </c>
      <c r="AK29" s="63"/>
      <c r="AL29" s="155" t="str">
        <f t="shared" si="2"/>
        <v/>
      </c>
      <c r="AM29" s="174"/>
      <c r="AN29" s="199" t="str">
        <f>IF(ISNUMBER(C29),IF(VLOOKUP(AL29,'Verrechnungs- Notenpunkte'!$K$5:$L$20,2,TRUE)-AM29&gt;=0,VLOOKUP(AL29,'Verrechnungs- Notenpunkte'!$K$5:$L$20,2,TRUE)-AM29,0),"")</f>
        <v/>
      </c>
      <c r="AP29" s="23"/>
      <c r="AQ29" s="478"/>
      <c r="AR29" s="479"/>
    </row>
    <row r="30" spans="2:44" ht="28.15" customHeight="1" x14ac:dyDescent="0.25">
      <c r="B30" s="124">
        <v>21</v>
      </c>
      <c r="C30" s="157"/>
      <c r="D30" s="130"/>
      <c r="E30" s="131"/>
      <c r="F30" s="131"/>
      <c r="G30" s="131"/>
      <c r="H30" s="131"/>
      <c r="I30" s="131"/>
      <c r="J30" s="131"/>
      <c r="K30" s="131"/>
      <c r="L30" s="131"/>
      <c r="M30" s="131"/>
      <c r="N30" s="131"/>
      <c r="O30" s="133"/>
      <c r="P30" s="133"/>
      <c r="Q30" s="239"/>
      <c r="R30" s="240"/>
      <c r="S30" s="170" t="str">
        <f t="shared" si="0"/>
        <v/>
      </c>
      <c r="T30" s="32"/>
      <c r="U30" s="130"/>
      <c r="V30" s="131"/>
      <c r="W30" s="131"/>
      <c r="X30" s="131"/>
      <c r="Y30" s="131"/>
      <c r="Z30" s="131"/>
      <c r="AA30" s="131"/>
      <c r="AB30" s="131"/>
      <c r="AC30" s="131"/>
      <c r="AD30" s="131"/>
      <c r="AE30" s="131"/>
      <c r="AF30" s="133"/>
      <c r="AG30" s="133"/>
      <c r="AH30" s="239"/>
      <c r="AI30" s="240"/>
      <c r="AJ30" s="170" t="str">
        <f t="shared" si="1"/>
        <v/>
      </c>
      <c r="AK30" s="63"/>
      <c r="AL30" s="138" t="str">
        <f t="shared" si="2"/>
        <v/>
      </c>
      <c r="AM30" s="172"/>
      <c r="AN30" s="74" t="str">
        <f>IF(ISNUMBER(C30),IF(VLOOKUP(AL30,'Verrechnungs- Notenpunkte'!$K$5:$L$20,2,TRUE)-AM30&gt;=0,VLOOKUP(AL30,'Verrechnungs- Notenpunkte'!$K$5:$L$20,2,TRUE)-AM30,0),"")</f>
        <v/>
      </c>
    </row>
    <row r="31" spans="2:44" ht="28.15" customHeight="1" x14ac:dyDescent="0.25">
      <c r="B31" s="191">
        <v>22</v>
      </c>
      <c r="C31" s="160"/>
      <c r="D31" s="141"/>
      <c r="E31" s="142"/>
      <c r="F31" s="142"/>
      <c r="G31" s="142"/>
      <c r="H31" s="142"/>
      <c r="I31" s="142"/>
      <c r="J31" s="142"/>
      <c r="K31" s="142"/>
      <c r="L31" s="142"/>
      <c r="M31" s="142"/>
      <c r="N31" s="142"/>
      <c r="O31" s="144"/>
      <c r="P31" s="144"/>
      <c r="Q31" s="241"/>
      <c r="R31" s="242"/>
      <c r="S31" s="170" t="str">
        <f t="shared" si="0"/>
        <v/>
      </c>
      <c r="T31" s="32"/>
      <c r="U31" s="141"/>
      <c r="V31" s="142"/>
      <c r="W31" s="142"/>
      <c r="X31" s="142"/>
      <c r="Y31" s="142"/>
      <c r="Z31" s="142"/>
      <c r="AA31" s="142"/>
      <c r="AB31" s="142"/>
      <c r="AC31" s="142"/>
      <c r="AD31" s="142"/>
      <c r="AE31" s="142"/>
      <c r="AF31" s="144"/>
      <c r="AG31" s="144"/>
      <c r="AH31" s="241"/>
      <c r="AI31" s="242"/>
      <c r="AJ31" s="170" t="str">
        <f t="shared" si="1"/>
        <v/>
      </c>
      <c r="AK31" s="63"/>
      <c r="AL31" s="138" t="str">
        <f t="shared" si="2"/>
        <v/>
      </c>
      <c r="AM31" s="173"/>
      <c r="AN31" s="73" t="str">
        <f>IF(ISNUMBER(C31),IF(VLOOKUP(AL31,'Verrechnungs- Notenpunkte'!$K$5:$L$20,2,TRUE)-AM31&gt;=0,VLOOKUP(AL31,'Verrechnungs- Notenpunkte'!$K$5:$L$20,2,TRUE)-AM31,0),"")</f>
        <v/>
      </c>
    </row>
    <row r="32" spans="2:44" ht="28.15" customHeight="1" x14ac:dyDescent="0.25">
      <c r="B32" s="191">
        <v>23</v>
      </c>
      <c r="C32" s="160"/>
      <c r="D32" s="141"/>
      <c r="E32" s="142"/>
      <c r="F32" s="142"/>
      <c r="G32" s="142"/>
      <c r="H32" s="142"/>
      <c r="I32" s="142"/>
      <c r="J32" s="142"/>
      <c r="K32" s="142"/>
      <c r="L32" s="142"/>
      <c r="M32" s="142"/>
      <c r="N32" s="142"/>
      <c r="O32" s="144"/>
      <c r="P32" s="144"/>
      <c r="Q32" s="241"/>
      <c r="R32" s="242"/>
      <c r="S32" s="170" t="str">
        <f t="shared" si="0"/>
        <v/>
      </c>
      <c r="T32" s="32"/>
      <c r="U32" s="141"/>
      <c r="V32" s="142"/>
      <c r="W32" s="142"/>
      <c r="X32" s="142"/>
      <c r="Y32" s="142"/>
      <c r="Z32" s="142"/>
      <c r="AA32" s="142"/>
      <c r="AB32" s="142"/>
      <c r="AC32" s="142"/>
      <c r="AD32" s="142"/>
      <c r="AE32" s="142"/>
      <c r="AF32" s="144"/>
      <c r="AG32" s="144"/>
      <c r="AH32" s="241"/>
      <c r="AI32" s="242"/>
      <c r="AJ32" s="170" t="str">
        <f t="shared" si="1"/>
        <v/>
      </c>
      <c r="AK32" s="63"/>
      <c r="AL32" s="138" t="str">
        <f t="shared" si="2"/>
        <v/>
      </c>
      <c r="AM32" s="173"/>
      <c r="AN32" s="73" t="str">
        <f>IF(ISNUMBER(C32),IF(VLOOKUP(AL32,'Verrechnungs- Notenpunkte'!$K$5:$L$20,2,TRUE)-AM32&gt;=0,VLOOKUP(AL32,'Verrechnungs- Notenpunkte'!$K$5:$L$20,2,TRUE)-AM32,0),"")</f>
        <v/>
      </c>
    </row>
    <row r="33" spans="2:40" ht="28.15" customHeight="1" x14ac:dyDescent="0.25">
      <c r="B33" s="191">
        <v>24</v>
      </c>
      <c r="C33" s="160"/>
      <c r="D33" s="141"/>
      <c r="E33" s="142"/>
      <c r="F33" s="142"/>
      <c r="G33" s="142"/>
      <c r="H33" s="142"/>
      <c r="I33" s="142"/>
      <c r="J33" s="142"/>
      <c r="K33" s="142"/>
      <c r="L33" s="142"/>
      <c r="M33" s="142"/>
      <c r="N33" s="142"/>
      <c r="O33" s="144"/>
      <c r="P33" s="144"/>
      <c r="Q33" s="241"/>
      <c r="R33" s="242"/>
      <c r="S33" s="170" t="str">
        <f t="shared" si="0"/>
        <v/>
      </c>
      <c r="T33" s="32"/>
      <c r="U33" s="141"/>
      <c r="V33" s="142"/>
      <c r="W33" s="142"/>
      <c r="X33" s="142"/>
      <c r="Y33" s="142"/>
      <c r="Z33" s="142"/>
      <c r="AA33" s="142"/>
      <c r="AB33" s="142"/>
      <c r="AC33" s="142"/>
      <c r="AD33" s="142"/>
      <c r="AE33" s="142"/>
      <c r="AF33" s="144"/>
      <c r="AG33" s="144"/>
      <c r="AH33" s="241"/>
      <c r="AI33" s="242"/>
      <c r="AJ33" s="170" t="str">
        <f t="shared" si="1"/>
        <v/>
      </c>
      <c r="AK33" s="63"/>
      <c r="AL33" s="138" t="str">
        <f t="shared" si="2"/>
        <v/>
      </c>
      <c r="AM33" s="173"/>
      <c r="AN33" s="73" t="str">
        <f>IF(ISNUMBER(C33),IF(VLOOKUP(AL33,'Verrechnungs- Notenpunkte'!$K$5:$L$20,2,TRUE)-AM33&gt;=0,VLOOKUP(AL33,'Verrechnungs- Notenpunkte'!$K$5:$L$20,2,TRUE)-AM33,0),"")</f>
        <v/>
      </c>
    </row>
    <row r="34" spans="2:40" ht="28.15" customHeight="1" thickBot="1" x14ac:dyDescent="0.3">
      <c r="B34" s="192">
        <v>25</v>
      </c>
      <c r="C34" s="161"/>
      <c r="D34" s="149"/>
      <c r="E34" s="150"/>
      <c r="F34" s="150"/>
      <c r="G34" s="150"/>
      <c r="H34" s="150"/>
      <c r="I34" s="150"/>
      <c r="J34" s="150"/>
      <c r="K34" s="150"/>
      <c r="L34" s="150"/>
      <c r="M34" s="150"/>
      <c r="N34" s="150"/>
      <c r="O34" s="152"/>
      <c r="P34" s="152"/>
      <c r="Q34" s="236"/>
      <c r="R34" s="237"/>
      <c r="S34" s="171" t="str">
        <f t="shared" si="0"/>
        <v/>
      </c>
      <c r="T34" s="32"/>
      <c r="U34" s="149"/>
      <c r="V34" s="150"/>
      <c r="W34" s="150"/>
      <c r="X34" s="150"/>
      <c r="Y34" s="150"/>
      <c r="Z34" s="150"/>
      <c r="AA34" s="150"/>
      <c r="AB34" s="150"/>
      <c r="AC34" s="150"/>
      <c r="AD34" s="150"/>
      <c r="AE34" s="150"/>
      <c r="AF34" s="152"/>
      <c r="AG34" s="152"/>
      <c r="AH34" s="236"/>
      <c r="AI34" s="237"/>
      <c r="AJ34" s="171" t="str">
        <f t="shared" si="1"/>
        <v/>
      </c>
      <c r="AK34" s="63"/>
      <c r="AL34" s="155" t="str">
        <f t="shared" si="2"/>
        <v/>
      </c>
      <c r="AM34" s="174"/>
      <c r="AN34" s="199" t="str">
        <f>IF(ISNUMBER(C34),IF(VLOOKUP(AL34,'Verrechnungs- Notenpunkte'!$K$5:$L$20,2,TRUE)-AM34&gt;=0,VLOOKUP(AL34,'Verrechnungs- Notenpunkte'!$K$5:$L$20,2,TRUE)-AM34,0),"")</f>
        <v/>
      </c>
    </row>
    <row r="35" spans="2:40" ht="28.15" customHeight="1" x14ac:dyDescent="0.25">
      <c r="B35" s="124">
        <v>26</v>
      </c>
      <c r="C35" s="157"/>
      <c r="D35" s="130"/>
      <c r="E35" s="131"/>
      <c r="F35" s="131"/>
      <c r="G35" s="131"/>
      <c r="H35" s="131"/>
      <c r="I35" s="131"/>
      <c r="J35" s="131"/>
      <c r="K35" s="131"/>
      <c r="L35" s="131"/>
      <c r="M35" s="131"/>
      <c r="N35" s="131"/>
      <c r="O35" s="133"/>
      <c r="P35" s="133"/>
      <c r="Q35" s="239"/>
      <c r="R35" s="240"/>
      <c r="S35" s="170" t="str">
        <f t="shared" si="0"/>
        <v/>
      </c>
      <c r="T35" s="32"/>
      <c r="U35" s="158"/>
      <c r="V35" s="135"/>
      <c r="W35" s="135"/>
      <c r="X35" s="135"/>
      <c r="Y35" s="135"/>
      <c r="Z35" s="135"/>
      <c r="AA35" s="135"/>
      <c r="AB35" s="135"/>
      <c r="AC35" s="135"/>
      <c r="AD35" s="135"/>
      <c r="AE35" s="135"/>
      <c r="AF35" s="136"/>
      <c r="AG35" s="136"/>
      <c r="AH35" s="243"/>
      <c r="AI35" s="244"/>
      <c r="AJ35" s="170" t="str">
        <f t="shared" si="1"/>
        <v/>
      </c>
      <c r="AK35" s="63"/>
      <c r="AL35" s="138" t="str">
        <f t="shared" si="2"/>
        <v/>
      </c>
      <c r="AM35" s="172"/>
      <c r="AN35" s="74" t="str">
        <f>IF(ISNUMBER(C35),IF(VLOOKUP(AL35,'Verrechnungs- Notenpunkte'!$K$5:$L$20,2,TRUE)-AM35&gt;=0,VLOOKUP(AL35,'Verrechnungs- Notenpunkte'!$K$5:$L$20,2,TRUE)-AM35,0),"")</f>
        <v/>
      </c>
    </row>
    <row r="36" spans="2:40" ht="28.15" customHeight="1" x14ac:dyDescent="0.25">
      <c r="B36" s="191">
        <v>27</v>
      </c>
      <c r="C36" s="160"/>
      <c r="D36" s="141"/>
      <c r="E36" s="142"/>
      <c r="F36" s="142"/>
      <c r="G36" s="142"/>
      <c r="H36" s="142"/>
      <c r="I36" s="142"/>
      <c r="J36" s="142"/>
      <c r="K36" s="142"/>
      <c r="L36" s="142"/>
      <c r="M36" s="142"/>
      <c r="N36" s="142"/>
      <c r="O36" s="144"/>
      <c r="P36" s="144"/>
      <c r="Q36" s="241"/>
      <c r="R36" s="242"/>
      <c r="S36" s="170" t="str">
        <f t="shared" si="0"/>
        <v/>
      </c>
      <c r="T36" s="32"/>
      <c r="U36" s="141"/>
      <c r="V36" s="142"/>
      <c r="W36" s="142"/>
      <c r="X36" s="142"/>
      <c r="Y36" s="142"/>
      <c r="Z36" s="142"/>
      <c r="AA36" s="142"/>
      <c r="AB36" s="142"/>
      <c r="AC36" s="142"/>
      <c r="AD36" s="142"/>
      <c r="AE36" s="142"/>
      <c r="AF36" s="144"/>
      <c r="AG36" s="144"/>
      <c r="AH36" s="241"/>
      <c r="AI36" s="242"/>
      <c r="AJ36" s="170" t="str">
        <f t="shared" si="1"/>
        <v/>
      </c>
      <c r="AK36" s="63"/>
      <c r="AL36" s="138" t="str">
        <f t="shared" si="2"/>
        <v/>
      </c>
      <c r="AM36" s="173"/>
      <c r="AN36" s="73" t="str">
        <f>IF(ISNUMBER(C36),IF(VLOOKUP(AL36,'Verrechnungs- Notenpunkte'!$K$5:$L$20,2,TRUE)-AM36&gt;=0,VLOOKUP(AL36,'Verrechnungs- Notenpunkte'!$K$5:$L$20,2,TRUE)-AM36,0),"")</f>
        <v/>
      </c>
    </row>
    <row r="37" spans="2:40" ht="28.15" customHeight="1" x14ac:dyDescent="0.25">
      <c r="B37" s="191">
        <v>28</v>
      </c>
      <c r="C37" s="160"/>
      <c r="D37" s="141"/>
      <c r="E37" s="142"/>
      <c r="F37" s="142"/>
      <c r="G37" s="142"/>
      <c r="H37" s="142"/>
      <c r="I37" s="142"/>
      <c r="J37" s="142"/>
      <c r="K37" s="142"/>
      <c r="L37" s="142"/>
      <c r="M37" s="142"/>
      <c r="N37" s="142"/>
      <c r="O37" s="144"/>
      <c r="P37" s="144"/>
      <c r="Q37" s="241"/>
      <c r="R37" s="242"/>
      <c r="S37" s="170" t="str">
        <f t="shared" si="0"/>
        <v/>
      </c>
      <c r="T37" s="32"/>
      <c r="U37" s="141"/>
      <c r="V37" s="142"/>
      <c r="W37" s="142"/>
      <c r="X37" s="142"/>
      <c r="Y37" s="142"/>
      <c r="Z37" s="142"/>
      <c r="AA37" s="142"/>
      <c r="AB37" s="142"/>
      <c r="AC37" s="142"/>
      <c r="AD37" s="142"/>
      <c r="AE37" s="142"/>
      <c r="AF37" s="144"/>
      <c r="AG37" s="144"/>
      <c r="AH37" s="241"/>
      <c r="AI37" s="242"/>
      <c r="AJ37" s="170" t="str">
        <f t="shared" si="1"/>
        <v/>
      </c>
      <c r="AK37" s="63"/>
      <c r="AL37" s="138" t="str">
        <f t="shared" si="2"/>
        <v/>
      </c>
      <c r="AM37" s="173"/>
      <c r="AN37" s="73" t="str">
        <f>IF(ISNUMBER(C37),IF(VLOOKUP(AL37,'Verrechnungs- Notenpunkte'!$K$5:$L$20,2,TRUE)-AM37&gt;=0,VLOOKUP(AL37,'Verrechnungs- Notenpunkte'!$K$5:$L$20,2,TRUE)-AM37,0),"")</f>
        <v/>
      </c>
    </row>
    <row r="38" spans="2:40" ht="28.15" customHeight="1" x14ac:dyDescent="0.25">
      <c r="B38" s="191">
        <v>29</v>
      </c>
      <c r="C38" s="160"/>
      <c r="D38" s="141"/>
      <c r="E38" s="142"/>
      <c r="F38" s="142"/>
      <c r="G38" s="142"/>
      <c r="H38" s="142"/>
      <c r="I38" s="142"/>
      <c r="J38" s="142"/>
      <c r="K38" s="142"/>
      <c r="L38" s="142"/>
      <c r="M38" s="142"/>
      <c r="N38" s="142"/>
      <c r="O38" s="144"/>
      <c r="P38" s="144"/>
      <c r="Q38" s="241"/>
      <c r="R38" s="242"/>
      <c r="S38" s="170" t="str">
        <f t="shared" si="0"/>
        <v/>
      </c>
      <c r="T38" s="32"/>
      <c r="U38" s="141"/>
      <c r="V38" s="142"/>
      <c r="W38" s="142"/>
      <c r="X38" s="142"/>
      <c r="Y38" s="142"/>
      <c r="Z38" s="142"/>
      <c r="AA38" s="142"/>
      <c r="AB38" s="142"/>
      <c r="AC38" s="142"/>
      <c r="AD38" s="142"/>
      <c r="AE38" s="142"/>
      <c r="AF38" s="144"/>
      <c r="AG38" s="144"/>
      <c r="AH38" s="241"/>
      <c r="AI38" s="242"/>
      <c r="AJ38" s="170" t="str">
        <f t="shared" si="1"/>
        <v/>
      </c>
      <c r="AK38" s="63"/>
      <c r="AL38" s="138" t="str">
        <f t="shared" si="2"/>
        <v/>
      </c>
      <c r="AM38" s="173"/>
      <c r="AN38" s="73" t="str">
        <f>IF(ISNUMBER(C38),IF(VLOOKUP(AL38,'Verrechnungs- Notenpunkte'!$K$5:$L$20,2,TRUE)-AM38&gt;=0,VLOOKUP(AL38,'Verrechnungs- Notenpunkte'!$K$5:$L$20,2,TRUE)-AM38,0),"")</f>
        <v/>
      </c>
    </row>
    <row r="39" spans="2:40" ht="28.15" customHeight="1" thickBot="1" x14ac:dyDescent="0.3">
      <c r="B39" s="192">
        <v>30</v>
      </c>
      <c r="C39" s="161"/>
      <c r="D39" s="149"/>
      <c r="E39" s="150"/>
      <c r="F39" s="150"/>
      <c r="G39" s="150"/>
      <c r="H39" s="150"/>
      <c r="I39" s="150"/>
      <c r="J39" s="150"/>
      <c r="K39" s="150"/>
      <c r="L39" s="150"/>
      <c r="M39" s="150"/>
      <c r="N39" s="150"/>
      <c r="O39" s="152"/>
      <c r="P39" s="152"/>
      <c r="Q39" s="236"/>
      <c r="R39" s="237"/>
      <c r="S39" s="171" t="str">
        <f t="shared" si="0"/>
        <v/>
      </c>
      <c r="T39" s="32"/>
      <c r="U39" s="149"/>
      <c r="V39" s="150"/>
      <c r="W39" s="150"/>
      <c r="X39" s="150"/>
      <c r="Y39" s="150"/>
      <c r="Z39" s="150"/>
      <c r="AA39" s="150"/>
      <c r="AB39" s="150"/>
      <c r="AC39" s="150"/>
      <c r="AD39" s="150"/>
      <c r="AE39" s="150"/>
      <c r="AF39" s="152"/>
      <c r="AG39" s="152"/>
      <c r="AH39" s="236"/>
      <c r="AI39" s="237"/>
      <c r="AJ39" s="171" t="str">
        <f t="shared" si="1"/>
        <v/>
      </c>
      <c r="AK39" s="63"/>
      <c r="AL39" s="155" t="str">
        <f t="shared" si="2"/>
        <v/>
      </c>
      <c r="AM39" s="174"/>
      <c r="AN39" s="199" t="str">
        <f>IF(ISNUMBER(C39),IF(VLOOKUP(AL39,'Verrechnungs- Notenpunkte'!$K$5:$L$20,2,TRUE)-AM39&gt;=0,VLOOKUP(AL39,'Verrechnungs- Notenpunkte'!$K$5:$L$20,2,TRUE)-AM39,0),"")</f>
        <v/>
      </c>
    </row>
    <row r="40" spans="2:40" ht="25.9" customHeight="1" x14ac:dyDescent="0.25">
      <c r="B40" s="15"/>
      <c r="C40" s="15"/>
      <c r="D40" s="15"/>
      <c r="O40" s="15"/>
      <c r="P40" s="663" t="s">
        <v>56</v>
      </c>
      <c r="Q40" s="663"/>
      <c r="R40" s="663"/>
      <c r="S40" s="64" t="str">
        <f>IF(COUNT(S10:S39)&gt;0,SUM(S10:S39)/COUNT(S10:S39),"")</f>
        <v/>
      </c>
      <c r="T40" s="24"/>
      <c r="U40" s="24"/>
      <c r="V40" s="24"/>
      <c r="W40" s="24"/>
      <c r="X40" s="24"/>
      <c r="Y40" s="24"/>
      <c r="Z40" s="24"/>
      <c r="AA40" s="24"/>
      <c r="AB40" s="24"/>
      <c r="AC40" s="24"/>
      <c r="AD40" s="24"/>
      <c r="AE40" s="24"/>
      <c r="AF40" s="24"/>
      <c r="AG40" s="663" t="s">
        <v>56</v>
      </c>
      <c r="AH40" s="663"/>
      <c r="AI40" s="663"/>
      <c r="AJ40" s="64" t="str">
        <f>IF(COUNT(AJ10:AJ39)&gt;0,SUM(AJ10:AJ39)/COUNT(AJ10:AJ39),"")</f>
        <v/>
      </c>
      <c r="AM40" s="61" t="s">
        <v>66</v>
      </c>
      <c r="AN40" s="216" t="str">
        <f>IF(COUNT(AN10:AN39)&gt;0,SUM(AN10:AN39)/COUNT(AN10:AN39),"")</f>
        <v/>
      </c>
    </row>
    <row r="41" spans="2:40" s="15" customFormat="1" ht="12.75" customHeight="1" x14ac:dyDescent="0.25"/>
    <row r="42" spans="2:40" ht="30" customHeight="1" x14ac:dyDescent="0.25">
      <c r="B42" s="473"/>
      <c r="C42" s="473"/>
      <c r="D42" s="473"/>
      <c r="E42" s="473"/>
      <c r="F42" s="473"/>
      <c r="G42" s="473"/>
      <c r="H42" s="473"/>
      <c r="I42" s="473"/>
      <c r="J42" s="473"/>
      <c r="K42" s="473"/>
      <c r="L42" s="473"/>
      <c r="M42" s="473"/>
      <c r="N42" s="473"/>
      <c r="O42" s="15"/>
      <c r="P42" s="15"/>
      <c r="R42" s="15"/>
      <c r="S42" s="15"/>
      <c r="U42" s="15"/>
      <c r="AF42" s="15"/>
    </row>
    <row r="43" spans="2:40" ht="45" customHeight="1" x14ac:dyDescent="0.25">
      <c r="B43" s="476"/>
      <c r="C43" s="476"/>
      <c r="D43" s="476"/>
      <c r="E43" s="60"/>
      <c r="F43" s="60"/>
      <c r="G43" s="60"/>
      <c r="H43" s="60"/>
      <c r="I43" s="60"/>
      <c r="J43" s="60"/>
      <c r="K43" s="60"/>
      <c r="L43" s="60"/>
      <c r="M43" s="60"/>
      <c r="N43" s="60"/>
    </row>
    <row r="44" spans="2:40" ht="58.5" customHeight="1" x14ac:dyDescent="0.25">
      <c r="B44" s="477"/>
      <c r="C44" s="477"/>
      <c r="D44" s="477"/>
      <c r="E44" s="60"/>
      <c r="F44" s="60"/>
      <c r="G44" s="60"/>
      <c r="H44" s="60"/>
      <c r="I44" s="60"/>
      <c r="J44" s="60"/>
      <c r="K44" s="60"/>
      <c r="L44" s="60"/>
      <c r="M44" s="60"/>
      <c r="N44" s="60"/>
    </row>
  </sheetData>
  <sheetProtection algorithmName="SHA-512" hashValue="YQwIPTaQwd5WiJktItQrew5/yrDdbJxhQqk/OkoL+k+a3qEsRiTnV/5BD92UHjfgQVG2Jcm0u2h7VUhk6XGszg==" saltValue="d4GF/vW7XadDkHgLPVhN3g==" spinCount="100000" sheet="1" selectLockedCells="1"/>
  <dataConsolidate/>
  <mergeCells count="34">
    <mergeCell ref="H1:I1"/>
    <mergeCell ref="B2:E2"/>
    <mergeCell ref="R2:U2"/>
    <mergeCell ref="AG2:AJ2"/>
    <mergeCell ref="F2:Q2"/>
    <mergeCell ref="V2:AF2"/>
    <mergeCell ref="B1:C1"/>
    <mergeCell ref="AI1:AL1"/>
    <mergeCell ref="D1:G1"/>
    <mergeCell ref="J1:AC1"/>
    <mergeCell ref="P40:R40"/>
    <mergeCell ref="AG40:AI40"/>
    <mergeCell ref="B5:B7"/>
    <mergeCell ref="B3:D3"/>
    <mergeCell ref="D6:J6"/>
    <mergeCell ref="U6:AA6"/>
    <mergeCell ref="B8:C8"/>
    <mergeCell ref="B9:C9"/>
    <mergeCell ref="S5:S8"/>
    <mergeCell ref="C5:C7"/>
    <mergeCell ref="AG3:AJ3"/>
    <mergeCell ref="AJ5:AJ8"/>
    <mergeCell ref="F3:AF3"/>
    <mergeCell ref="AM1:AN1"/>
    <mergeCell ref="AL5:AL8"/>
    <mergeCell ref="AN5:AN9"/>
    <mergeCell ref="AM5:AM9"/>
    <mergeCell ref="AK2:AN2"/>
    <mergeCell ref="AK3:AN3"/>
    <mergeCell ref="AP10:AP14"/>
    <mergeCell ref="AQ10:AQ14"/>
    <mergeCell ref="AR10:AR24"/>
    <mergeCell ref="AQ15:AQ24"/>
    <mergeCell ref="AP15:AP24"/>
  </mergeCells>
  <conditionalFormatting sqref="D10:N10 U10:AE10 U12:AE39 AC11:AE11">
    <cfRule type="expression" dxfId="109" priority="74">
      <formula>MOD(D10,0.5)&lt;&gt;0</formula>
    </cfRule>
  </conditionalFormatting>
  <conditionalFormatting sqref="S9">
    <cfRule type="cellIs" dxfId="108" priority="73" operator="notEqual">
      <formula>60</formula>
    </cfRule>
  </conditionalFormatting>
  <conditionalFormatting sqref="AJ9">
    <cfRule type="cellIs" dxfId="107" priority="71" operator="notEqual">
      <formula>60</formula>
    </cfRule>
  </conditionalFormatting>
  <conditionalFormatting sqref="D10:N10 U10:AE10 U12:AE39 AC11:AE11">
    <cfRule type="cellIs" dxfId="106" priority="39" operator="greaterThan">
      <formula>D$9</formula>
    </cfRule>
  </conditionalFormatting>
  <conditionalFormatting sqref="AF10:AF39">
    <cfRule type="expression" dxfId="105" priority="10">
      <formula>MOD(AF10,0.5)&lt;&gt;0</formula>
    </cfRule>
  </conditionalFormatting>
  <conditionalFormatting sqref="AG10:AG39">
    <cfRule type="expression" dxfId="104" priority="8">
      <formula>MOD(AG10,0.5)&lt;&gt;0</formula>
    </cfRule>
  </conditionalFormatting>
  <conditionalFormatting sqref="AH10:AH39">
    <cfRule type="expression" dxfId="103" priority="6">
      <formula>MOD(AH10,0.5)&lt;&gt;0</formula>
    </cfRule>
  </conditionalFormatting>
  <conditionalFormatting sqref="AI10:AI39">
    <cfRule type="expression" dxfId="102" priority="4">
      <formula>MOD(AI10,0.5)&lt;&gt;0</formula>
    </cfRule>
  </conditionalFormatting>
  <conditionalFormatting sqref="O10">
    <cfRule type="expression" dxfId="101" priority="30">
      <formula>MOD(O10,0.5)&lt;&gt;0</formula>
    </cfRule>
  </conditionalFormatting>
  <conditionalFormatting sqref="O10">
    <cfRule type="cellIs" dxfId="100" priority="29" operator="greaterThan">
      <formula>O$9</formula>
    </cfRule>
  </conditionalFormatting>
  <conditionalFormatting sqref="P10">
    <cfRule type="expression" dxfId="99" priority="28">
      <formula>MOD(P10,0.5)&lt;&gt;0</formula>
    </cfRule>
  </conditionalFormatting>
  <conditionalFormatting sqref="P10">
    <cfRule type="cellIs" dxfId="98" priority="27" operator="greaterThan">
      <formula>P$9</formula>
    </cfRule>
  </conditionalFormatting>
  <conditionalFormatting sqref="Q10">
    <cfRule type="expression" dxfId="97" priority="26">
      <formula>MOD(Q10,0.5)&lt;&gt;0</formula>
    </cfRule>
  </conditionalFormatting>
  <conditionalFormatting sqref="Q10">
    <cfRule type="cellIs" dxfId="96" priority="25" operator="greaterThan">
      <formula>Q$9</formula>
    </cfRule>
  </conditionalFormatting>
  <conditionalFormatting sqref="R10">
    <cfRule type="expression" dxfId="95" priority="24">
      <formula>MOD(R10,0.5)&lt;&gt;0</formula>
    </cfRule>
  </conditionalFormatting>
  <conditionalFormatting sqref="R10">
    <cfRule type="cellIs" dxfId="94" priority="23" operator="greaterThan">
      <formula>R$9</formula>
    </cfRule>
  </conditionalFormatting>
  <conditionalFormatting sqref="AI10:AI39">
    <cfRule type="cellIs" dxfId="93" priority="3" operator="greaterThan">
      <formula>AI$9</formula>
    </cfRule>
  </conditionalFormatting>
  <conditionalFormatting sqref="D11:N39">
    <cfRule type="expression" dxfId="92" priority="22">
      <formula>MOD(D11,0.5)&lt;&gt;0</formula>
    </cfRule>
  </conditionalFormatting>
  <conditionalFormatting sqref="D11:N39">
    <cfRule type="cellIs" dxfId="91" priority="21" operator="greaterThan">
      <formula>D$9</formula>
    </cfRule>
  </conditionalFormatting>
  <conditionalFormatting sqref="O11:O39">
    <cfRule type="expression" dxfId="90" priority="20">
      <formula>MOD(O11,0.5)&lt;&gt;0</formula>
    </cfRule>
  </conditionalFormatting>
  <conditionalFormatting sqref="O11:O39">
    <cfRule type="cellIs" dxfId="89" priority="19" operator="greaterThan">
      <formula>O$9</formula>
    </cfRule>
  </conditionalFormatting>
  <conditionalFormatting sqref="P11:P39">
    <cfRule type="expression" dxfId="88" priority="18">
      <formula>MOD(P11,0.5)&lt;&gt;0</formula>
    </cfRule>
  </conditionalFormatting>
  <conditionalFormatting sqref="P11:P39">
    <cfRule type="cellIs" dxfId="87" priority="17" operator="greaterThan">
      <formula>P$9</formula>
    </cfRule>
  </conditionalFormatting>
  <conditionalFormatting sqref="Q11:Q39">
    <cfRule type="expression" dxfId="86" priority="16">
      <formula>MOD(Q11,0.5)&lt;&gt;0</formula>
    </cfRule>
  </conditionalFormatting>
  <conditionalFormatting sqref="Q11:Q39">
    <cfRule type="cellIs" dxfId="85" priority="15" operator="greaterThan">
      <formula>Q$9</formula>
    </cfRule>
  </conditionalFormatting>
  <conditionalFormatting sqref="R11:R39">
    <cfRule type="expression" dxfId="84" priority="14">
      <formula>MOD(R11,0.5)&lt;&gt;0</formula>
    </cfRule>
  </conditionalFormatting>
  <conditionalFormatting sqref="R11:R39">
    <cfRule type="cellIs" dxfId="83" priority="13" operator="greaterThan">
      <formula>R$9</formula>
    </cfRule>
  </conditionalFormatting>
  <conditionalFormatting sqref="AF10:AF39">
    <cfRule type="cellIs" dxfId="82" priority="9" operator="greaterThan">
      <formula>AF$9</formula>
    </cfRule>
  </conditionalFormatting>
  <conditionalFormatting sqref="AG10:AG39">
    <cfRule type="cellIs" dxfId="81" priority="7" operator="greaterThan">
      <formula>AG$9</formula>
    </cfRule>
  </conditionalFormatting>
  <conditionalFormatting sqref="AH10:AH39">
    <cfRule type="cellIs" dxfId="80" priority="5" operator="greaterThan">
      <formula>AH$9</formula>
    </cfRule>
  </conditionalFormatting>
  <conditionalFormatting sqref="U11:AB11">
    <cfRule type="expression" dxfId="79" priority="2">
      <formula>MOD(U11,0.5)&lt;&gt;0</formula>
    </cfRule>
  </conditionalFormatting>
  <conditionalFormatting sqref="U11:AB11">
    <cfRule type="cellIs" dxfId="78" priority="1" operator="greaterThan">
      <formula>U$9</formula>
    </cfRule>
  </conditionalFormatting>
  <dataValidations count="8">
    <dataValidation type="whole" allowBlank="1" showInputMessage="1" showErrorMessage="1" errorTitle="Achtung" error="Bitte maximal mögliche BE beachten bzw. ganze BE eingeben!" sqref="D10:R39 U10:AI39">
      <formula1>0</formula1>
      <formula2>D$9</formula2>
    </dataValidation>
    <dataValidation type="whole" allowBlank="1" showInputMessage="1" showErrorMessage="1" errorTitle="Achtung" error="Bitte nur ganze Noten zwischen 0 und 2 NP eintragen!" sqref="AM10:AM39">
      <formula1>0</formula1>
      <formula2>2</formula2>
    </dataValidation>
    <dataValidation type="whole" operator="notEqual" allowBlank="1" showInputMessage="1" showErrorMessage="1" sqref="AK15">
      <formula1>30</formula1>
    </dataValidation>
    <dataValidation type="list" allowBlank="1" showInputMessage="1" showErrorMessage="1" sqref="AM1:AN1">
      <formula1>"EK, ZK, EB"</formula1>
    </dataValidation>
    <dataValidation type="list" allowBlank="1" showInputMessage="1" showErrorMessage="1" sqref="H1">
      <formula1>"HT, NT, NNT"</formula1>
    </dataValidation>
    <dataValidation type="list" allowBlank="1" showInputMessage="1" showErrorMessage="1" sqref="K6">
      <formula1>"I,II,"</formula1>
    </dataValidation>
    <dataValidation type="list" allowBlank="1" showInputMessage="1" showErrorMessage="1" sqref="AB6">
      <formula1>"II,III"</formula1>
    </dataValidation>
    <dataValidation type="whole" allowBlank="1" showInputMessage="1" showErrorMessage="1" sqref="D9:R9 U9:AI9">
      <formula1>0</formula1>
      <formula2>60</formula2>
    </dataValidation>
  </dataValidations>
  <pageMargins left="0.39370078740157483" right="0.39370078740157483" top="0.39370078740157483" bottom="0.39370078740157483" header="0.31496062992125984" footer="0.31496062992125984"/>
  <pageSetup paperSize="9"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R47"/>
  <sheetViews>
    <sheetView zoomScaleNormal="100" workbookViewId="0">
      <selection activeCell="E3" sqref="E3:G3"/>
    </sheetView>
  </sheetViews>
  <sheetFormatPr baseColWidth="10" defaultColWidth="10.81640625" defaultRowHeight="12.5" x14ac:dyDescent="0.25"/>
  <cols>
    <col min="1" max="1" width="4.1796875" style="15" customWidth="1"/>
    <col min="2" max="2" width="6.81640625" style="15" customWidth="1"/>
    <col min="3" max="3" width="3.1796875" style="15" customWidth="1"/>
    <col min="4" max="4" width="5.7265625" style="15" customWidth="1"/>
    <col min="5" max="5" width="3.1796875" style="15" customWidth="1"/>
    <col min="6" max="6" width="0.54296875" style="15" customWidth="1"/>
    <col min="7" max="7" width="3.1796875" style="15" customWidth="1"/>
    <col min="8" max="8" width="5.7265625" style="15" customWidth="1"/>
    <col min="9" max="9" width="3.1796875" style="15" customWidth="1"/>
    <col min="10" max="10" width="0.54296875" style="15" customWidth="1"/>
    <col min="11" max="11" width="3.1796875" style="15" customWidth="1"/>
    <col min="12" max="12" width="5.7265625" style="15" customWidth="1"/>
    <col min="13" max="13" width="3.1796875" style="15" customWidth="1"/>
    <col min="14" max="15" width="0.54296875" style="15" customWidth="1"/>
    <col min="16" max="16" width="5.81640625" style="15" customWidth="1"/>
    <col min="17" max="17" width="0.7265625" style="15" customWidth="1"/>
    <col min="18" max="18" width="121.7265625" style="15" customWidth="1"/>
    <col min="19" max="16384" width="10.81640625" style="15"/>
  </cols>
  <sheetData>
    <row r="1" spans="1:18" ht="22.5" customHeight="1" thickBot="1" x14ac:dyDescent="0.45">
      <c r="A1" s="539" t="s">
        <v>151</v>
      </c>
      <c r="B1" s="540"/>
      <c r="C1" s="540"/>
      <c r="D1" s="540"/>
      <c r="E1" s="540"/>
      <c r="F1" s="540"/>
      <c r="G1" s="540"/>
      <c r="H1" s="540"/>
      <c r="I1" s="540"/>
      <c r="J1" s="540"/>
      <c r="K1" s="540"/>
      <c r="L1" s="540"/>
      <c r="M1" s="540"/>
      <c r="N1" s="540"/>
      <c r="O1" s="540"/>
      <c r="P1" s="540"/>
      <c r="Q1" s="895"/>
    </row>
    <row r="2" spans="1:18" ht="24" customHeight="1" thickBot="1" x14ac:dyDescent="0.3">
      <c r="A2" s="889" t="s">
        <v>1</v>
      </c>
      <c r="B2" s="890"/>
      <c r="C2" s="890"/>
      <c r="D2" s="891"/>
      <c r="E2" s="886">
        <f>Hinweis!B1</f>
        <v>2024</v>
      </c>
      <c r="F2" s="887"/>
      <c r="G2" s="888"/>
      <c r="H2" s="889" t="s">
        <v>84</v>
      </c>
      <c r="I2" s="890"/>
      <c r="J2" s="890"/>
      <c r="K2" s="890"/>
      <c r="L2" s="891"/>
      <c r="M2" s="530"/>
      <c r="N2" s="531"/>
      <c r="O2" s="531"/>
      <c r="P2" s="531"/>
      <c r="Q2" s="532"/>
    </row>
    <row r="3" spans="1:18" ht="24" customHeight="1" thickBot="1" x14ac:dyDescent="0.3">
      <c r="A3" s="879" t="s">
        <v>153</v>
      </c>
      <c r="B3" s="880"/>
      <c r="C3" s="880"/>
      <c r="D3" s="881"/>
      <c r="E3" s="877"/>
      <c r="F3" s="878"/>
      <c r="G3" s="878"/>
      <c r="H3" s="889" t="s">
        <v>86</v>
      </c>
      <c r="I3" s="890"/>
      <c r="J3" s="890"/>
      <c r="K3" s="890"/>
      <c r="L3" s="891"/>
      <c r="M3" s="530"/>
      <c r="N3" s="531"/>
      <c r="O3" s="531"/>
      <c r="P3" s="531"/>
      <c r="Q3" s="532"/>
      <c r="R3" s="403"/>
    </row>
    <row r="4" spans="1:18" ht="24" customHeight="1" thickBot="1" x14ac:dyDescent="0.3">
      <c r="A4" s="896" t="s">
        <v>126</v>
      </c>
      <c r="B4" s="897"/>
      <c r="C4" s="897"/>
      <c r="D4" s="897"/>
      <c r="E4" s="897"/>
      <c r="F4" s="897"/>
      <c r="G4" s="898"/>
      <c r="H4" s="882"/>
      <c r="I4" s="883"/>
      <c r="J4" s="883"/>
      <c r="K4" s="883"/>
      <c r="L4" s="883"/>
      <c r="M4" s="883"/>
      <c r="N4" s="883"/>
      <c r="O4" s="883"/>
      <c r="P4" s="883"/>
      <c r="Q4" s="884"/>
    </row>
    <row r="5" spans="1:18" ht="24" customHeight="1" thickBot="1" x14ac:dyDescent="0.3">
      <c r="A5" s="533" t="s">
        <v>125</v>
      </c>
      <c r="B5" s="534"/>
      <c r="C5" s="534"/>
      <c r="D5" s="534"/>
      <c r="E5" s="534"/>
      <c r="F5" s="534"/>
      <c r="G5" s="535"/>
      <c r="H5" s="882"/>
      <c r="I5" s="883"/>
      <c r="J5" s="883"/>
      <c r="K5" s="883"/>
      <c r="L5" s="883"/>
      <c r="M5" s="883"/>
      <c r="N5" s="883"/>
      <c r="O5" s="883"/>
      <c r="P5" s="883"/>
      <c r="Q5" s="884"/>
    </row>
    <row r="6" spans="1:18" ht="24" customHeight="1" thickBot="1" x14ac:dyDescent="0.3">
      <c r="A6" s="533" t="s">
        <v>127</v>
      </c>
      <c r="B6" s="534"/>
      <c r="C6" s="534"/>
      <c r="D6" s="534"/>
      <c r="E6" s="534"/>
      <c r="F6" s="534"/>
      <c r="G6" s="535"/>
      <c r="H6" s="882"/>
      <c r="I6" s="883"/>
      <c r="J6" s="883"/>
      <c r="K6" s="883"/>
      <c r="L6" s="883"/>
      <c r="M6" s="883"/>
      <c r="N6" s="883"/>
      <c r="O6" s="883"/>
      <c r="P6" s="883"/>
      <c r="Q6" s="884"/>
    </row>
    <row r="7" spans="1:18" x14ac:dyDescent="0.25">
      <c r="A7" s="12"/>
    </row>
    <row r="8" spans="1:18" ht="4.5" customHeight="1" thickBot="1" x14ac:dyDescent="0.3"/>
    <row r="9" spans="1:18" ht="39" customHeight="1" x14ac:dyDescent="0.3">
      <c r="A9" s="518" t="s">
        <v>0</v>
      </c>
      <c r="B9" s="521" t="s">
        <v>147</v>
      </c>
      <c r="C9" s="524" t="s">
        <v>92</v>
      </c>
      <c r="D9" s="525"/>
      <c r="E9" s="526"/>
      <c r="F9" s="431"/>
      <c r="G9" s="524" t="s">
        <v>91</v>
      </c>
      <c r="H9" s="525"/>
      <c r="I9" s="526"/>
      <c r="J9" s="431"/>
      <c r="K9" s="524" t="s">
        <v>148</v>
      </c>
      <c r="L9" s="525"/>
      <c r="M9" s="526"/>
      <c r="N9" s="431"/>
      <c r="P9" s="507" t="s">
        <v>150</v>
      </c>
      <c r="R9" s="510" t="s">
        <v>85</v>
      </c>
    </row>
    <row r="10" spans="1:18" ht="22.5" customHeight="1" x14ac:dyDescent="0.3">
      <c r="A10" s="519"/>
      <c r="B10" s="522"/>
      <c r="C10" s="512" t="s">
        <v>78</v>
      </c>
      <c r="D10" s="513"/>
      <c r="E10" s="514"/>
      <c r="F10" s="431"/>
      <c r="G10" s="512" t="s">
        <v>78</v>
      </c>
      <c r="H10" s="513"/>
      <c r="I10" s="514"/>
      <c r="J10" s="431"/>
      <c r="K10" s="512" t="s">
        <v>78</v>
      </c>
      <c r="L10" s="513"/>
      <c r="M10" s="514"/>
      <c r="N10" s="431"/>
      <c r="P10" s="508"/>
      <c r="R10" s="511"/>
    </row>
    <row r="11" spans="1:18" ht="18.75" customHeight="1" thickBot="1" x14ac:dyDescent="0.35">
      <c r="A11" s="520"/>
      <c r="B11" s="523"/>
      <c r="C11" s="515"/>
      <c r="D11" s="516"/>
      <c r="E11" s="517"/>
      <c r="F11" s="431"/>
      <c r="G11" s="515"/>
      <c r="H11" s="516"/>
      <c r="I11" s="517"/>
      <c r="J11" s="431"/>
      <c r="K11" s="515"/>
      <c r="L11" s="516"/>
      <c r="M11" s="517"/>
      <c r="N11" s="431"/>
      <c r="P11" s="885"/>
      <c r="R11" s="511"/>
    </row>
    <row r="12" spans="1:18" ht="15.5" x14ac:dyDescent="0.35">
      <c r="A12" s="432">
        <v>1</v>
      </c>
      <c r="B12" s="433"/>
      <c r="C12" s="504"/>
      <c r="D12" s="505"/>
      <c r="E12" s="506"/>
      <c r="F12" s="434"/>
      <c r="G12" s="504"/>
      <c r="H12" s="505"/>
      <c r="I12" s="506"/>
      <c r="J12" s="434"/>
      <c r="K12" s="504"/>
      <c r="L12" s="505"/>
      <c r="M12" s="506"/>
      <c r="N12" s="451"/>
      <c r="O12" s="431"/>
      <c r="P12" s="435" t="str">
        <f t="shared" ref="P12:P41" si="0">IF(ISNUMBER(B12),IF(OR(AND(ISBLANK(C12),ISBLANK(G12),ISBLANK(K12)),AND(ISBLANK(C12),ISBLANK(K12)),AND(ISBLANK(C12),ISBLANK(G12)),AND(ISBLANK(G12),ISBLANK(K12))),C12+G12+K12,"Fehler"),"")</f>
        <v/>
      </c>
      <c r="R12" s="100"/>
    </row>
    <row r="13" spans="1:18" ht="15.5" x14ac:dyDescent="0.35">
      <c r="A13" s="436">
        <v>2</v>
      </c>
      <c r="B13" s="437"/>
      <c r="C13" s="498"/>
      <c r="D13" s="499"/>
      <c r="E13" s="500"/>
      <c r="F13" s="434"/>
      <c r="G13" s="498"/>
      <c r="H13" s="499"/>
      <c r="I13" s="500"/>
      <c r="J13" s="434"/>
      <c r="K13" s="498"/>
      <c r="L13" s="499"/>
      <c r="M13" s="500"/>
      <c r="N13" s="451"/>
      <c r="O13" s="431"/>
      <c r="P13" s="452" t="str">
        <f t="shared" si="0"/>
        <v/>
      </c>
      <c r="R13" s="101"/>
    </row>
    <row r="14" spans="1:18" ht="15.5" x14ac:dyDescent="0.35">
      <c r="A14" s="436">
        <v>3</v>
      </c>
      <c r="B14" s="437"/>
      <c r="C14" s="498"/>
      <c r="D14" s="499"/>
      <c r="E14" s="500"/>
      <c r="F14" s="434"/>
      <c r="G14" s="498"/>
      <c r="H14" s="499"/>
      <c r="I14" s="500"/>
      <c r="J14" s="434"/>
      <c r="K14" s="498"/>
      <c r="L14" s="499"/>
      <c r="M14" s="500"/>
      <c r="N14" s="451"/>
      <c r="O14" s="431"/>
      <c r="P14" s="452" t="str">
        <f t="shared" si="0"/>
        <v/>
      </c>
      <c r="R14" s="101"/>
    </row>
    <row r="15" spans="1:18" ht="15.5" x14ac:dyDescent="0.35">
      <c r="A15" s="436">
        <v>4</v>
      </c>
      <c r="B15" s="437"/>
      <c r="C15" s="498"/>
      <c r="D15" s="499"/>
      <c r="E15" s="500"/>
      <c r="F15" s="434"/>
      <c r="G15" s="498"/>
      <c r="H15" s="499"/>
      <c r="I15" s="500"/>
      <c r="J15" s="434"/>
      <c r="K15" s="498"/>
      <c r="L15" s="499"/>
      <c r="M15" s="500"/>
      <c r="N15" s="451"/>
      <c r="O15" s="431"/>
      <c r="P15" s="452" t="str">
        <f t="shared" si="0"/>
        <v/>
      </c>
      <c r="R15" s="101"/>
    </row>
    <row r="16" spans="1:18" ht="16" thickBot="1" x14ac:dyDescent="0.4">
      <c r="A16" s="439">
        <v>5</v>
      </c>
      <c r="B16" s="440"/>
      <c r="C16" s="501"/>
      <c r="D16" s="502"/>
      <c r="E16" s="503"/>
      <c r="F16" s="434"/>
      <c r="G16" s="501"/>
      <c r="H16" s="502"/>
      <c r="I16" s="503"/>
      <c r="J16" s="434"/>
      <c r="K16" s="501"/>
      <c r="L16" s="502"/>
      <c r="M16" s="503"/>
      <c r="N16" s="451"/>
      <c r="O16" s="431"/>
      <c r="P16" s="450" t="str">
        <f t="shared" si="0"/>
        <v/>
      </c>
      <c r="R16" s="102"/>
    </row>
    <row r="17" spans="1:18" ht="15.5" x14ac:dyDescent="0.35">
      <c r="A17" s="432">
        <v>6</v>
      </c>
      <c r="B17" s="433"/>
      <c r="C17" s="504"/>
      <c r="D17" s="505"/>
      <c r="E17" s="506"/>
      <c r="F17" s="434"/>
      <c r="G17" s="504"/>
      <c r="H17" s="505"/>
      <c r="I17" s="506"/>
      <c r="J17" s="434"/>
      <c r="K17" s="504"/>
      <c r="L17" s="505"/>
      <c r="M17" s="506"/>
      <c r="N17" s="451"/>
      <c r="O17" s="431"/>
      <c r="P17" s="435" t="str">
        <f t="shared" si="0"/>
        <v/>
      </c>
      <c r="R17" s="100"/>
    </row>
    <row r="18" spans="1:18" ht="15.5" x14ac:dyDescent="0.35">
      <c r="A18" s="436">
        <v>7</v>
      </c>
      <c r="B18" s="437"/>
      <c r="C18" s="498"/>
      <c r="D18" s="499"/>
      <c r="E18" s="500"/>
      <c r="F18" s="434"/>
      <c r="G18" s="498"/>
      <c r="H18" s="499"/>
      <c r="I18" s="500"/>
      <c r="J18" s="434"/>
      <c r="K18" s="498"/>
      <c r="L18" s="499"/>
      <c r="M18" s="500"/>
      <c r="N18" s="451"/>
      <c r="O18" s="431"/>
      <c r="P18" s="452" t="str">
        <f t="shared" si="0"/>
        <v/>
      </c>
      <c r="R18" s="101"/>
    </row>
    <row r="19" spans="1:18" ht="15.5" x14ac:dyDescent="0.35">
      <c r="A19" s="436">
        <v>8</v>
      </c>
      <c r="B19" s="437"/>
      <c r="C19" s="498"/>
      <c r="D19" s="499"/>
      <c r="E19" s="500"/>
      <c r="F19" s="434"/>
      <c r="G19" s="498"/>
      <c r="H19" s="499"/>
      <c r="I19" s="500"/>
      <c r="J19" s="434"/>
      <c r="K19" s="498"/>
      <c r="L19" s="499"/>
      <c r="M19" s="500"/>
      <c r="N19" s="451"/>
      <c r="O19" s="431"/>
      <c r="P19" s="452" t="str">
        <f t="shared" si="0"/>
        <v/>
      </c>
      <c r="R19" s="101"/>
    </row>
    <row r="20" spans="1:18" ht="15.5" x14ac:dyDescent="0.35">
      <c r="A20" s="436">
        <v>9</v>
      </c>
      <c r="B20" s="437"/>
      <c r="C20" s="498"/>
      <c r="D20" s="499"/>
      <c r="E20" s="500"/>
      <c r="F20" s="434"/>
      <c r="G20" s="498"/>
      <c r="H20" s="499"/>
      <c r="I20" s="500"/>
      <c r="J20" s="434"/>
      <c r="K20" s="498"/>
      <c r="L20" s="499"/>
      <c r="M20" s="500"/>
      <c r="N20" s="451"/>
      <c r="O20" s="431"/>
      <c r="P20" s="452" t="str">
        <f t="shared" si="0"/>
        <v/>
      </c>
      <c r="R20" s="101"/>
    </row>
    <row r="21" spans="1:18" ht="16" thickBot="1" x14ac:dyDescent="0.4">
      <c r="A21" s="439">
        <v>10</v>
      </c>
      <c r="B21" s="440"/>
      <c r="C21" s="501"/>
      <c r="D21" s="502"/>
      <c r="E21" s="503"/>
      <c r="F21" s="434"/>
      <c r="G21" s="501"/>
      <c r="H21" s="502"/>
      <c r="I21" s="503"/>
      <c r="J21" s="434"/>
      <c r="K21" s="501"/>
      <c r="L21" s="502"/>
      <c r="M21" s="503"/>
      <c r="N21" s="451"/>
      <c r="O21" s="431"/>
      <c r="P21" s="450" t="str">
        <f t="shared" si="0"/>
        <v/>
      </c>
      <c r="R21" s="102"/>
    </row>
    <row r="22" spans="1:18" ht="15.5" x14ac:dyDescent="0.35">
      <c r="A22" s="432">
        <v>11</v>
      </c>
      <c r="B22" s="433"/>
      <c r="C22" s="504"/>
      <c r="D22" s="505"/>
      <c r="E22" s="506"/>
      <c r="F22" s="434"/>
      <c r="G22" s="504"/>
      <c r="H22" s="505"/>
      <c r="I22" s="506"/>
      <c r="J22" s="434"/>
      <c r="K22" s="504"/>
      <c r="L22" s="505"/>
      <c r="M22" s="506"/>
      <c r="N22" s="451"/>
      <c r="O22" s="431"/>
      <c r="P22" s="435" t="str">
        <f t="shared" si="0"/>
        <v/>
      </c>
      <c r="R22" s="100"/>
    </row>
    <row r="23" spans="1:18" ht="15.5" x14ac:dyDescent="0.35">
      <c r="A23" s="436">
        <v>12</v>
      </c>
      <c r="B23" s="437"/>
      <c r="C23" s="498"/>
      <c r="D23" s="499"/>
      <c r="E23" s="500"/>
      <c r="F23" s="434"/>
      <c r="G23" s="498"/>
      <c r="H23" s="499"/>
      <c r="I23" s="500"/>
      <c r="J23" s="434"/>
      <c r="K23" s="498"/>
      <c r="L23" s="499"/>
      <c r="M23" s="500"/>
      <c r="N23" s="451"/>
      <c r="O23" s="431"/>
      <c r="P23" s="452" t="str">
        <f t="shared" si="0"/>
        <v/>
      </c>
      <c r="R23" s="101"/>
    </row>
    <row r="24" spans="1:18" ht="15.5" x14ac:dyDescent="0.35">
      <c r="A24" s="436">
        <v>13</v>
      </c>
      <c r="B24" s="437"/>
      <c r="C24" s="498"/>
      <c r="D24" s="499"/>
      <c r="E24" s="500"/>
      <c r="F24" s="434"/>
      <c r="G24" s="498"/>
      <c r="H24" s="499"/>
      <c r="I24" s="500"/>
      <c r="J24" s="434"/>
      <c r="K24" s="498"/>
      <c r="L24" s="499"/>
      <c r="M24" s="500"/>
      <c r="N24" s="451"/>
      <c r="O24" s="431"/>
      <c r="P24" s="452" t="str">
        <f t="shared" si="0"/>
        <v/>
      </c>
      <c r="R24" s="101"/>
    </row>
    <row r="25" spans="1:18" ht="15.5" x14ac:dyDescent="0.35">
      <c r="A25" s="436">
        <v>14</v>
      </c>
      <c r="B25" s="437"/>
      <c r="C25" s="498"/>
      <c r="D25" s="499"/>
      <c r="E25" s="500"/>
      <c r="F25" s="434"/>
      <c r="G25" s="498"/>
      <c r="H25" s="499"/>
      <c r="I25" s="500"/>
      <c r="J25" s="434"/>
      <c r="K25" s="498"/>
      <c r="L25" s="499"/>
      <c r="M25" s="500"/>
      <c r="N25" s="451"/>
      <c r="O25" s="431"/>
      <c r="P25" s="452" t="str">
        <f t="shared" si="0"/>
        <v/>
      </c>
      <c r="R25" s="101"/>
    </row>
    <row r="26" spans="1:18" ht="16" thickBot="1" x14ac:dyDescent="0.4">
      <c r="A26" s="439">
        <v>15</v>
      </c>
      <c r="B26" s="440"/>
      <c r="C26" s="501"/>
      <c r="D26" s="502"/>
      <c r="E26" s="503"/>
      <c r="F26" s="434"/>
      <c r="G26" s="501"/>
      <c r="H26" s="502"/>
      <c r="I26" s="503"/>
      <c r="J26" s="434"/>
      <c r="K26" s="501"/>
      <c r="L26" s="502"/>
      <c r="M26" s="503"/>
      <c r="N26" s="451"/>
      <c r="O26" s="431"/>
      <c r="P26" s="450" t="str">
        <f t="shared" si="0"/>
        <v/>
      </c>
      <c r="R26" s="102"/>
    </row>
    <row r="27" spans="1:18" ht="15.5" x14ac:dyDescent="0.35">
      <c r="A27" s="432">
        <v>16</v>
      </c>
      <c r="B27" s="433"/>
      <c r="C27" s="504"/>
      <c r="D27" s="505"/>
      <c r="E27" s="506"/>
      <c r="F27" s="434"/>
      <c r="G27" s="504"/>
      <c r="H27" s="505"/>
      <c r="I27" s="506"/>
      <c r="J27" s="434"/>
      <c r="K27" s="504"/>
      <c r="L27" s="505"/>
      <c r="M27" s="506"/>
      <c r="N27" s="451"/>
      <c r="O27" s="431"/>
      <c r="P27" s="435" t="str">
        <f t="shared" si="0"/>
        <v/>
      </c>
      <c r="R27" s="100"/>
    </row>
    <row r="28" spans="1:18" ht="15.5" x14ac:dyDescent="0.35">
      <c r="A28" s="436">
        <v>17</v>
      </c>
      <c r="B28" s="437"/>
      <c r="C28" s="498"/>
      <c r="D28" s="499"/>
      <c r="E28" s="500"/>
      <c r="F28" s="434"/>
      <c r="G28" s="498"/>
      <c r="H28" s="499"/>
      <c r="I28" s="500"/>
      <c r="J28" s="434"/>
      <c r="K28" s="498"/>
      <c r="L28" s="499"/>
      <c r="M28" s="500"/>
      <c r="N28" s="451"/>
      <c r="O28" s="431"/>
      <c r="P28" s="452" t="str">
        <f t="shared" si="0"/>
        <v/>
      </c>
      <c r="R28" s="101"/>
    </row>
    <row r="29" spans="1:18" ht="15.5" x14ac:dyDescent="0.35">
      <c r="A29" s="436">
        <v>18</v>
      </c>
      <c r="B29" s="437"/>
      <c r="C29" s="498"/>
      <c r="D29" s="499"/>
      <c r="E29" s="500"/>
      <c r="F29" s="434"/>
      <c r="G29" s="498"/>
      <c r="H29" s="499"/>
      <c r="I29" s="500"/>
      <c r="J29" s="434"/>
      <c r="K29" s="498"/>
      <c r="L29" s="499"/>
      <c r="M29" s="500"/>
      <c r="N29" s="451"/>
      <c r="O29" s="431"/>
      <c r="P29" s="452" t="str">
        <f t="shared" si="0"/>
        <v/>
      </c>
      <c r="R29" s="101"/>
    </row>
    <row r="30" spans="1:18" ht="15.5" x14ac:dyDescent="0.35">
      <c r="A30" s="436">
        <v>19</v>
      </c>
      <c r="B30" s="437"/>
      <c r="C30" s="498"/>
      <c r="D30" s="499"/>
      <c r="E30" s="500"/>
      <c r="F30" s="434"/>
      <c r="G30" s="498"/>
      <c r="H30" s="499"/>
      <c r="I30" s="500"/>
      <c r="J30" s="434"/>
      <c r="K30" s="498"/>
      <c r="L30" s="499"/>
      <c r="M30" s="500"/>
      <c r="N30" s="451"/>
      <c r="O30" s="431"/>
      <c r="P30" s="452" t="str">
        <f t="shared" si="0"/>
        <v/>
      </c>
      <c r="R30" s="101"/>
    </row>
    <row r="31" spans="1:18" ht="16" thickBot="1" x14ac:dyDescent="0.4">
      <c r="A31" s="439">
        <v>20</v>
      </c>
      <c r="B31" s="440"/>
      <c r="C31" s="501"/>
      <c r="D31" s="502"/>
      <c r="E31" s="503"/>
      <c r="F31" s="434"/>
      <c r="G31" s="501"/>
      <c r="H31" s="502"/>
      <c r="I31" s="503"/>
      <c r="J31" s="434"/>
      <c r="K31" s="501"/>
      <c r="L31" s="502"/>
      <c r="M31" s="503"/>
      <c r="N31" s="451"/>
      <c r="O31" s="431"/>
      <c r="P31" s="450" t="str">
        <f t="shared" si="0"/>
        <v/>
      </c>
      <c r="R31" s="102"/>
    </row>
    <row r="32" spans="1:18" ht="15.5" x14ac:dyDescent="0.35">
      <c r="A32" s="432">
        <v>21</v>
      </c>
      <c r="B32" s="433"/>
      <c r="C32" s="504"/>
      <c r="D32" s="505"/>
      <c r="E32" s="506"/>
      <c r="F32" s="434"/>
      <c r="G32" s="504"/>
      <c r="H32" s="505"/>
      <c r="I32" s="506"/>
      <c r="J32" s="434"/>
      <c r="K32" s="504"/>
      <c r="L32" s="505"/>
      <c r="M32" s="506"/>
      <c r="N32" s="451"/>
      <c r="O32" s="431"/>
      <c r="P32" s="435" t="str">
        <f t="shared" si="0"/>
        <v/>
      </c>
      <c r="R32" s="100"/>
    </row>
    <row r="33" spans="1:18" ht="15.5" x14ac:dyDescent="0.35">
      <c r="A33" s="436">
        <v>22</v>
      </c>
      <c r="B33" s="437"/>
      <c r="C33" s="498"/>
      <c r="D33" s="499"/>
      <c r="E33" s="500"/>
      <c r="F33" s="434"/>
      <c r="G33" s="498"/>
      <c r="H33" s="499"/>
      <c r="I33" s="500"/>
      <c r="J33" s="434"/>
      <c r="K33" s="498"/>
      <c r="L33" s="499"/>
      <c r="M33" s="500"/>
      <c r="N33" s="451"/>
      <c r="O33" s="431"/>
      <c r="P33" s="452" t="str">
        <f t="shared" si="0"/>
        <v/>
      </c>
      <c r="R33" s="101"/>
    </row>
    <row r="34" spans="1:18" ht="15.5" x14ac:dyDescent="0.35">
      <c r="A34" s="436">
        <v>23</v>
      </c>
      <c r="B34" s="437"/>
      <c r="C34" s="498"/>
      <c r="D34" s="499"/>
      <c r="E34" s="500"/>
      <c r="F34" s="434"/>
      <c r="G34" s="498"/>
      <c r="H34" s="499"/>
      <c r="I34" s="500"/>
      <c r="J34" s="434"/>
      <c r="K34" s="498"/>
      <c r="L34" s="499"/>
      <c r="M34" s="500"/>
      <c r="N34" s="451"/>
      <c r="O34" s="431"/>
      <c r="P34" s="452" t="str">
        <f t="shared" si="0"/>
        <v/>
      </c>
      <c r="R34" s="101"/>
    </row>
    <row r="35" spans="1:18" ht="15.5" x14ac:dyDescent="0.35">
      <c r="A35" s="436">
        <v>24</v>
      </c>
      <c r="B35" s="437"/>
      <c r="C35" s="498"/>
      <c r="D35" s="499"/>
      <c r="E35" s="500"/>
      <c r="F35" s="434"/>
      <c r="G35" s="498"/>
      <c r="H35" s="499"/>
      <c r="I35" s="500"/>
      <c r="J35" s="434"/>
      <c r="K35" s="498"/>
      <c r="L35" s="499"/>
      <c r="M35" s="500"/>
      <c r="N35" s="451"/>
      <c r="O35" s="431"/>
      <c r="P35" s="452" t="str">
        <f t="shared" si="0"/>
        <v/>
      </c>
      <c r="R35" s="101"/>
    </row>
    <row r="36" spans="1:18" ht="16" thickBot="1" x14ac:dyDescent="0.4">
      <c r="A36" s="439">
        <v>25</v>
      </c>
      <c r="B36" s="440"/>
      <c r="C36" s="501"/>
      <c r="D36" s="502"/>
      <c r="E36" s="503"/>
      <c r="F36" s="434"/>
      <c r="G36" s="501"/>
      <c r="H36" s="502"/>
      <c r="I36" s="503"/>
      <c r="J36" s="434"/>
      <c r="K36" s="501"/>
      <c r="L36" s="502"/>
      <c r="M36" s="503"/>
      <c r="N36" s="451"/>
      <c r="O36" s="431"/>
      <c r="P36" s="450" t="str">
        <f t="shared" si="0"/>
        <v/>
      </c>
      <c r="R36" s="102"/>
    </row>
    <row r="37" spans="1:18" ht="15.5" x14ac:dyDescent="0.35">
      <c r="A37" s="432">
        <v>26</v>
      </c>
      <c r="B37" s="433"/>
      <c r="C37" s="504"/>
      <c r="D37" s="505"/>
      <c r="E37" s="506"/>
      <c r="F37" s="434"/>
      <c r="G37" s="504"/>
      <c r="H37" s="505"/>
      <c r="I37" s="506"/>
      <c r="J37" s="434"/>
      <c r="K37" s="504"/>
      <c r="L37" s="505"/>
      <c r="M37" s="506"/>
      <c r="N37" s="451"/>
      <c r="O37" s="431"/>
      <c r="P37" s="435" t="str">
        <f t="shared" si="0"/>
        <v/>
      </c>
      <c r="R37" s="100"/>
    </row>
    <row r="38" spans="1:18" ht="15.5" x14ac:dyDescent="0.35">
      <c r="A38" s="436">
        <v>27</v>
      </c>
      <c r="B38" s="437"/>
      <c r="C38" s="498"/>
      <c r="D38" s="499"/>
      <c r="E38" s="500"/>
      <c r="F38" s="434"/>
      <c r="G38" s="498"/>
      <c r="H38" s="499"/>
      <c r="I38" s="500"/>
      <c r="J38" s="434"/>
      <c r="K38" s="498"/>
      <c r="L38" s="499"/>
      <c r="M38" s="500"/>
      <c r="N38" s="451"/>
      <c r="O38" s="431"/>
      <c r="P38" s="452" t="str">
        <f t="shared" si="0"/>
        <v/>
      </c>
      <c r="R38" s="101"/>
    </row>
    <row r="39" spans="1:18" ht="15.5" x14ac:dyDescent="0.35">
      <c r="A39" s="436">
        <v>28</v>
      </c>
      <c r="B39" s="437"/>
      <c r="C39" s="498"/>
      <c r="D39" s="499"/>
      <c r="E39" s="500"/>
      <c r="F39" s="434"/>
      <c r="G39" s="498"/>
      <c r="H39" s="499"/>
      <c r="I39" s="500"/>
      <c r="J39" s="434"/>
      <c r="K39" s="498"/>
      <c r="L39" s="499"/>
      <c r="M39" s="500"/>
      <c r="N39" s="451"/>
      <c r="O39" s="431"/>
      <c r="P39" s="452" t="str">
        <f t="shared" si="0"/>
        <v/>
      </c>
      <c r="R39" s="101"/>
    </row>
    <row r="40" spans="1:18" ht="15.5" x14ac:dyDescent="0.35">
      <c r="A40" s="436">
        <v>29</v>
      </c>
      <c r="B40" s="437"/>
      <c r="C40" s="498"/>
      <c r="D40" s="499"/>
      <c r="E40" s="500"/>
      <c r="F40" s="434"/>
      <c r="G40" s="498"/>
      <c r="H40" s="499"/>
      <c r="I40" s="500"/>
      <c r="J40" s="434"/>
      <c r="K40" s="498"/>
      <c r="L40" s="499"/>
      <c r="M40" s="500"/>
      <c r="N40" s="451"/>
      <c r="O40" s="431"/>
      <c r="P40" s="452" t="str">
        <f t="shared" si="0"/>
        <v/>
      </c>
      <c r="R40" s="101"/>
    </row>
    <row r="41" spans="1:18" ht="16" thickBot="1" x14ac:dyDescent="0.4">
      <c r="A41" s="439">
        <v>30</v>
      </c>
      <c r="B41" s="440"/>
      <c r="C41" s="501"/>
      <c r="D41" s="502"/>
      <c r="E41" s="503"/>
      <c r="F41" s="434"/>
      <c r="G41" s="501"/>
      <c r="H41" s="502"/>
      <c r="I41" s="503"/>
      <c r="J41" s="434"/>
      <c r="K41" s="501"/>
      <c r="L41" s="502"/>
      <c r="M41" s="503"/>
      <c r="N41" s="451"/>
      <c r="O41" s="431"/>
      <c r="P41" s="450" t="str">
        <f t="shared" si="0"/>
        <v/>
      </c>
      <c r="R41" s="102"/>
    </row>
    <row r="42" spans="1:18" ht="16" thickBot="1" x14ac:dyDescent="0.35">
      <c r="A42" s="490"/>
      <c r="B42" s="490"/>
      <c r="C42" s="491" t="s">
        <v>76</v>
      </c>
      <c r="D42" s="492"/>
      <c r="E42" s="442">
        <f>COUNT(C12:E41)</f>
        <v>0</v>
      </c>
      <c r="F42" s="431"/>
      <c r="G42" s="491" t="s">
        <v>76</v>
      </c>
      <c r="H42" s="492"/>
      <c r="I42" s="442">
        <f>COUNT(G12:I41)</f>
        <v>0</v>
      </c>
      <c r="J42" s="431"/>
      <c r="K42" s="491" t="s">
        <v>76</v>
      </c>
      <c r="L42" s="492"/>
      <c r="M42" s="442">
        <f>COUNT(K12:M41)</f>
        <v>0</v>
      </c>
      <c r="N42" s="431"/>
      <c r="O42" s="431"/>
      <c r="P42" s="444" t="str">
        <f>IF(COUNT(P12:P41)=0,"",AVERAGE(P12:P41))</f>
        <v/>
      </c>
    </row>
    <row r="43" spans="1:18" ht="16" thickBot="1" x14ac:dyDescent="0.35">
      <c r="B43" s="445" t="s">
        <v>77</v>
      </c>
      <c r="C43" s="446"/>
      <c r="D43" s="447" t="str">
        <f>IF(COUNT(C12:E41)=0, "",AVERAGE(C12:E41))</f>
        <v/>
      </c>
      <c r="E43" s="448" t="s">
        <v>78</v>
      </c>
      <c r="F43" s="431"/>
      <c r="G43" s="446"/>
      <c r="H43" s="447" t="str">
        <f>IF(COUNT(G12:I41)=0, "",AVERAGE(G12:I41))</f>
        <v/>
      </c>
      <c r="I43" s="448" t="s">
        <v>78</v>
      </c>
      <c r="J43" s="431"/>
      <c r="K43" s="446"/>
      <c r="L43" s="447" t="str">
        <f>IF(COUNT(K12:M41)=0, "",AVERAGE(K12:M41))</f>
        <v/>
      </c>
      <c r="M43" s="448" t="s">
        <v>78</v>
      </c>
      <c r="N43" s="431"/>
      <c r="O43" s="449"/>
      <c r="P43" s="431"/>
    </row>
    <row r="44" spans="1:18" ht="13" thickBot="1" x14ac:dyDescent="0.3"/>
    <row r="45" spans="1:18" ht="14.5" thickBot="1" x14ac:dyDescent="0.3">
      <c r="A45" s="495" t="s">
        <v>8</v>
      </c>
      <c r="B45" s="496"/>
      <c r="C45" s="496"/>
      <c r="D45" s="496"/>
      <c r="E45" s="496"/>
      <c r="F45" s="496"/>
      <c r="G45" s="496"/>
      <c r="H45" s="496"/>
      <c r="I45" s="496"/>
      <c r="J45" s="496"/>
      <c r="K45" s="496"/>
      <c r="L45" s="496"/>
      <c r="M45" s="496"/>
      <c r="N45" s="496"/>
      <c r="O45" s="496"/>
      <c r="P45" s="496"/>
      <c r="Q45" s="497"/>
    </row>
    <row r="46" spans="1:18" ht="56.25" customHeight="1" thickBot="1" x14ac:dyDescent="0.3">
      <c r="A46" s="875" t="s">
        <v>24</v>
      </c>
      <c r="B46" s="876"/>
      <c r="C46" s="876"/>
      <c r="D46" s="876"/>
      <c r="E46" s="876"/>
      <c r="F46" s="892"/>
      <c r="G46" s="893"/>
      <c r="H46" s="893"/>
      <c r="I46" s="893"/>
      <c r="J46" s="893"/>
      <c r="K46" s="893"/>
      <c r="L46" s="893"/>
      <c r="M46" s="893"/>
      <c r="N46" s="893"/>
      <c r="O46" s="893"/>
      <c r="P46" s="893"/>
      <c r="Q46" s="894"/>
    </row>
    <row r="47" spans="1:18" ht="56.25" customHeight="1" thickBot="1" x14ac:dyDescent="0.3">
      <c r="A47" s="487" t="s">
        <v>3</v>
      </c>
      <c r="B47" s="488"/>
      <c r="C47" s="488"/>
      <c r="D47" s="488"/>
      <c r="E47" s="488"/>
      <c r="F47" s="892"/>
      <c r="G47" s="893"/>
      <c r="H47" s="893"/>
      <c r="I47" s="893"/>
      <c r="J47" s="893"/>
      <c r="K47" s="893"/>
      <c r="L47" s="893"/>
      <c r="M47" s="893"/>
      <c r="N47" s="893"/>
      <c r="O47" s="893"/>
      <c r="P47" s="893"/>
      <c r="Q47" s="894"/>
    </row>
  </sheetData>
  <sheetProtection algorithmName="SHA-512" hashValue="pDyOE6L7jclN5FsMx3zBkAU8yXsTkbAmmerba5IH3KEpqdAm9zoXEHW58cXdKX3DtBD/yqVEQTaVsLQVN6N8iA==" saltValue="xTCOTJ8kPu+97H/7/m9Wxg==" spinCount="100000" sheet="1" formatRows="0" selectLockedCells="1"/>
  <mergeCells count="124">
    <mergeCell ref="A42:B42"/>
    <mergeCell ref="C12:E12"/>
    <mergeCell ref="C13:E13"/>
    <mergeCell ref="C14:E14"/>
    <mergeCell ref="C15:E15"/>
    <mergeCell ref="C16:E16"/>
    <mergeCell ref="C27:E27"/>
    <mergeCell ref="C28:E28"/>
    <mergeCell ref="C17:E17"/>
    <mergeCell ref="C23:E23"/>
    <mergeCell ref="C29:E29"/>
    <mergeCell ref="C30:E30"/>
    <mergeCell ref="C31:E31"/>
    <mergeCell ref="C32:E32"/>
    <mergeCell ref="K15:M15"/>
    <mergeCell ref="A9:A11"/>
    <mergeCell ref="B9:B11"/>
    <mergeCell ref="C41:E41"/>
    <mergeCell ref="G12:I12"/>
    <mergeCell ref="G13:I13"/>
    <mergeCell ref="G14:I14"/>
    <mergeCell ref="G15:I15"/>
    <mergeCell ref="G16:I16"/>
    <mergeCell ref="C18:E18"/>
    <mergeCell ref="C19:E19"/>
    <mergeCell ref="C20:E20"/>
    <mergeCell ref="C21:E21"/>
    <mergeCell ref="C22:E22"/>
    <mergeCell ref="C25:E25"/>
    <mergeCell ref="C24:E24"/>
    <mergeCell ref="C33:E33"/>
    <mergeCell ref="C34:E34"/>
    <mergeCell ref="G17:I17"/>
    <mergeCell ref="G18:I18"/>
    <mergeCell ref="C35:E35"/>
    <mergeCell ref="C36:E36"/>
    <mergeCell ref="C37:E37"/>
    <mergeCell ref="C38:E38"/>
    <mergeCell ref="G26:I26"/>
    <mergeCell ref="G27:I27"/>
    <mergeCell ref="G28:I28"/>
    <mergeCell ref="C26:E26"/>
    <mergeCell ref="R9:R11"/>
    <mergeCell ref="C42:D42"/>
    <mergeCell ref="K16:M16"/>
    <mergeCell ref="K17:M17"/>
    <mergeCell ref="K18:M18"/>
    <mergeCell ref="K19:M19"/>
    <mergeCell ref="K20:M20"/>
    <mergeCell ref="G37:I37"/>
    <mergeCell ref="G38:I38"/>
    <mergeCell ref="G39:I39"/>
    <mergeCell ref="G29:I29"/>
    <mergeCell ref="G30:I30"/>
    <mergeCell ref="G19:I19"/>
    <mergeCell ref="G20:I20"/>
    <mergeCell ref="G21:I21"/>
    <mergeCell ref="G22:I22"/>
    <mergeCell ref="G23:I23"/>
    <mergeCell ref="G24:I24"/>
    <mergeCell ref="C39:E39"/>
    <mergeCell ref="C40:E40"/>
    <mergeCell ref="K23:M23"/>
    <mergeCell ref="K24:M24"/>
    <mergeCell ref="K25:M25"/>
    <mergeCell ref="K26:M26"/>
    <mergeCell ref="K37:M37"/>
    <mergeCell ref="K38:M38"/>
    <mergeCell ref="K27:M27"/>
    <mergeCell ref="K28:M28"/>
    <mergeCell ref="K29:M29"/>
    <mergeCell ref="K30:M30"/>
    <mergeCell ref="K31:M31"/>
    <mergeCell ref="K32:M32"/>
    <mergeCell ref="K35:M35"/>
    <mergeCell ref="K36:M36"/>
    <mergeCell ref="E2:G2"/>
    <mergeCell ref="A2:D2"/>
    <mergeCell ref="M2:Q2"/>
    <mergeCell ref="G36:I36"/>
    <mergeCell ref="G25:I25"/>
    <mergeCell ref="A47:E47"/>
    <mergeCell ref="F46:Q46"/>
    <mergeCell ref="F47:Q47"/>
    <mergeCell ref="A1:Q1"/>
    <mergeCell ref="H2:L2"/>
    <mergeCell ref="A4:G4"/>
    <mergeCell ref="H3:L3"/>
    <mergeCell ref="M3:Q3"/>
    <mergeCell ref="G40:I40"/>
    <mergeCell ref="G41:I41"/>
    <mergeCell ref="K12:M12"/>
    <mergeCell ref="K13:M13"/>
    <mergeCell ref="K14:M14"/>
    <mergeCell ref="G31:I31"/>
    <mergeCell ref="G32:I32"/>
    <mergeCell ref="G33:I33"/>
    <mergeCell ref="G34:I34"/>
    <mergeCell ref="G35:I35"/>
    <mergeCell ref="C10:E11"/>
    <mergeCell ref="A46:E46"/>
    <mergeCell ref="A45:Q45"/>
    <mergeCell ref="E3:G3"/>
    <mergeCell ref="A5:G5"/>
    <mergeCell ref="A6:G6"/>
    <mergeCell ref="K10:M11"/>
    <mergeCell ref="A3:D3"/>
    <mergeCell ref="C9:E9"/>
    <mergeCell ref="G9:I9"/>
    <mergeCell ref="K9:M9"/>
    <mergeCell ref="H4:Q4"/>
    <mergeCell ref="H5:Q5"/>
    <mergeCell ref="H6:Q6"/>
    <mergeCell ref="G10:I11"/>
    <mergeCell ref="G42:H42"/>
    <mergeCell ref="K42:L42"/>
    <mergeCell ref="P9:P11"/>
    <mergeCell ref="K39:M39"/>
    <mergeCell ref="K40:M40"/>
    <mergeCell ref="K41:M41"/>
    <mergeCell ref="K33:M33"/>
    <mergeCell ref="K34:M34"/>
    <mergeCell ref="K21:M21"/>
    <mergeCell ref="K22:M22"/>
  </mergeCells>
  <dataValidations count="3">
    <dataValidation type="list" allowBlank="1" showInputMessage="1" showErrorMessage="1" sqref="M3">
      <formula1>"EK,ZK,EB"</formula1>
    </dataValidation>
    <dataValidation type="list" allowBlank="1" showInputMessage="1" showErrorMessage="1" sqref="E3">
      <formula1>"HT, NT, NNT"</formula1>
    </dataValidation>
    <dataValidation type="whole" allowBlank="1" showInputMessage="1" showErrorMessage="1" sqref="C12:E41 G12:N41">
      <formula1>0</formula1>
      <formula2>15</formula2>
    </dataValidation>
  </dataValidations>
  <pageMargins left="0.39370078740157483" right="0.39370078740157483" top="0.39370078740157483" bottom="0.39370078740157483" header="0.31496062992125984" footer="0.31496062992125984"/>
  <pageSetup paperSize="9" scale="79"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V63"/>
  <sheetViews>
    <sheetView showGridLines="0" zoomScale="80" zoomScaleNormal="80" workbookViewId="0">
      <pane ySplit="9" topLeftCell="A10" activePane="bottomLeft" state="frozen"/>
      <selection sqref="A1:M1"/>
      <selection pane="bottomLeft" activeCell="F1" sqref="F1:H1"/>
    </sheetView>
  </sheetViews>
  <sheetFormatPr baseColWidth="10" defaultColWidth="11.453125" defaultRowHeight="12.5" x14ac:dyDescent="0.25"/>
  <cols>
    <col min="1" max="1" width="4.81640625" style="9" customWidth="1"/>
    <col min="2" max="2" width="8.54296875" style="9" customWidth="1"/>
    <col min="3" max="4" width="5.1796875" style="9" customWidth="1"/>
    <col min="5" max="6" width="5.1796875" style="15" customWidth="1"/>
    <col min="7" max="9" width="5.1796875" style="9" customWidth="1"/>
    <col min="10" max="10" width="5.1796875" style="15" customWidth="1"/>
    <col min="11" max="13" width="5.1796875" style="9" customWidth="1"/>
    <col min="14" max="14" width="5.1796875" style="15" customWidth="1"/>
    <col min="15" max="16" width="5.1796875" style="9" customWidth="1"/>
    <col min="17" max="18" width="5.1796875" style="15" customWidth="1"/>
    <col min="19" max="25" width="5.1796875" style="9" customWidth="1"/>
    <col min="26" max="26" width="3.26953125" style="9" customWidth="1"/>
    <col min="27" max="27" width="6.26953125" style="15" customWidth="1"/>
    <col min="28" max="28" width="6.26953125" style="9" customWidth="1"/>
    <col min="29" max="29" width="8.7265625" style="9" customWidth="1"/>
    <col min="30" max="16384" width="11.453125" style="9"/>
  </cols>
  <sheetData>
    <row r="1" spans="1:48" ht="30" customHeight="1" thickBot="1" x14ac:dyDescent="0.3">
      <c r="A1" s="606" t="s">
        <v>1</v>
      </c>
      <c r="B1" s="607"/>
      <c r="C1" s="606">
        <f>Hinweis!B1</f>
        <v>2024</v>
      </c>
      <c r="D1" s="605"/>
      <c r="E1" s="605"/>
      <c r="F1" s="608"/>
      <c r="G1" s="649"/>
      <c r="H1" s="609"/>
      <c r="I1" s="606" t="s">
        <v>154</v>
      </c>
      <c r="J1" s="605"/>
      <c r="K1" s="605"/>
      <c r="L1" s="605"/>
      <c r="M1" s="605"/>
      <c r="N1" s="605"/>
      <c r="O1" s="605"/>
      <c r="P1" s="605"/>
      <c r="Q1" s="605"/>
      <c r="R1" s="605"/>
      <c r="S1" s="605"/>
      <c r="T1" s="605"/>
      <c r="U1" s="605"/>
      <c r="V1" s="605"/>
      <c r="W1" s="607"/>
      <c r="X1" s="557" t="s">
        <v>86</v>
      </c>
      <c r="Y1" s="557"/>
      <c r="Z1" s="557"/>
      <c r="AA1" s="557"/>
      <c r="AB1" s="553"/>
      <c r="AC1" s="555"/>
    </row>
    <row r="2" spans="1:48" ht="30" customHeight="1" thickBot="1" x14ac:dyDescent="0.3">
      <c r="A2" s="563" t="s">
        <v>126</v>
      </c>
      <c r="B2" s="564"/>
      <c r="C2" s="564"/>
      <c r="D2" s="564"/>
      <c r="E2" s="648"/>
      <c r="F2" s="716"/>
      <c r="G2" s="716"/>
      <c r="H2" s="716"/>
      <c r="I2" s="716"/>
      <c r="J2" s="716"/>
      <c r="K2" s="717"/>
      <c r="L2" s="556" t="s">
        <v>125</v>
      </c>
      <c r="M2" s="557"/>
      <c r="N2" s="557"/>
      <c r="O2" s="557"/>
      <c r="P2" s="557"/>
      <c r="Q2" s="561"/>
      <c r="R2" s="562"/>
      <c r="S2" s="562"/>
      <c r="T2" s="562"/>
      <c r="U2" s="613"/>
      <c r="V2" s="556" t="s">
        <v>127</v>
      </c>
      <c r="W2" s="557"/>
      <c r="X2" s="557"/>
      <c r="Y2" s="557"/>
      <c r="Z2" s="557"/>
      <c r="AA2" s="561"/>
      <c r="AB2" s="562"/>
      <c r="AC2" s="613"/>
    </row>
    <row r="3" spans="1:48" ht="30" customHeight="1" thickBot="1" x14ac:dyDescent="0.3">
      <c r="A3" s="556" t="s">
        <v>2</v>
      </c>
      <c r="B3" s="557"/>
      <c r="C3" s="557"/>
      <c r="D3" s="557"/>
      <c r="E3" s="558"/>
      <c r="F3" s="649"/>
      <c r="G3" s="649"/>
      <c r="H3" s="649"/>
      <c r="I3" s="649"/>
      <c r="J3" s="649"/>
      <c r="K3" s="649"/>
      <c r="L3" s="649"/>
      <c r="M3" s="649"/>
      <c r="N3" s="649"/>
      <c r="O3" s="649"/>
      <c r="P3" s="649"/>
      <c r="Q3" s="649"/>
      <c r="R3" s="649"/>
      <c r="S3" s="649"/>
      <c r="T3" s="649"/>
      <c r="U3" s="609"/>
      <c r="V3" s="556" t="s">
        <v>17</v>
      </c>
      <c r="W3" s="557"/>
      <c r="X3" s="557"/>
      <c r="Y3" s="557"/>
      <c r="Z3" s="557"/>
      <c r="AA3" s="553"/>
      <c r="AB3" s="554"/>
      <c r="AC3" s="555"/>
    </row>
    <row r="4" spans="1:48" ht="14.25" customHeight="1" thickBot="1" x14ac:dyDescent="0.3">
      <c r="Y4" s="12"/>
    </row>
    <row r="5" spans="1:48" s="1" customFormat="1" ht="21" customHeight="1" x14ac:dyDescent="0.25">
      <c r="A5" s="566" t="s">
        <v>0</v>
      </c>
      <c r="B5" s="805" t="s">
        <v>70</v>
      </c>
      <c r="C5" s="852" t="s">
        <v>92</v>
      </c>
      <c r="D5" s="853"/>
      <c r="E5" s="853"/>
      <c r="F5" s="853"/>
      <c r="G5" s="853"/>
      <c r="H5" s="853"/>
      <c r="I5" s="853"/>
      <c r="J5" s="853"/>
      <c r="K5" s="853"/>
      <c r="L5" s="854"/>
      <c r="M5" s="906" t="s">
        <v>10</v>
      </c>
      <c r="N5" s="787"/>
      <c r="O5" s="852" t="s">
        <v>91</v>
      </c>
      <c r="P5" s="853"/>
      <c r="Q5" s="853"/>
      <c r="R5" s="853"/>
      <c r="S5" s="853"/>
      <c r="T5" s="853"/>
      <c r="U5" s="853"/>
      <c r="V5" s="853"/>
      <c r="W5" s="853"/>
      <c r="X5" s="854"/>
      <c r="Y5" s="595" t="s">
        <v>11</v>
      </c>
      <c r="Z5" s="915"/>
      <c r="AA5" s="617" t="s">
        <v>93</v>
      </c>
      <c r="AB5" s="617" t="s">
        <v>6</v>
      </c>
      <c r="AC5" s="614" t="s">
        <v>7</v>
      </c>
    </row>
    <row r="6" spans="1:48" ht="42.75" customHeight="1" x14ac:dyDescent="0.25">
      <c r="A6" s="567"/>
      <c r="B6" s="806"/>
      <c r="C6" s="855"/>
      <c r="D6" s="856"/>
      <c r="E6" s="856"/>
      <c r="F6" s="856"/>
      <c r="G6" s="856"/>
      <c r="H6" s="856"/>
      <c r="I6" s="856"/>
      <c r="J6" s="856"/>
      <c r="K6" s="856"/>
      <c r="L6" s="857"/>
      <c r="M6" s="907"/>
      <c r="N6" s="787"/>
      <c r="O6" s="855"/>
      <c r="P6" s="856"/>
      <c r="Q6" s="856"/>
      <c r="R6" s="856"/>
      <c r="S6" s="856"/>
      <c r="T6" s="856"/>
      <c r="U6" s="856"/>
      <c r="V6" s="856"/>
      <c r="W6" s="856"/>
      <c r="X6" s="857"/>
      <c r="Y6" s="596"/>
      <c r="Z6" s="915"/>
      <c r="AA6" s="618"/>
      <c r="AB6" s="618"/>
      <c r="AC6" s="615"/>
    </row>
    <row r="7" spans="1:48" ht="22.15" customHeight="1" thickBot="1" x14ac:dyDescent="0.3">
      <c r="A7" s="568"/>
      <c r="B7" s="807"/>
      <c r="C7" s="858"/>
      <c r="D7" s="859"/>
      <c r="E7" s="859"/>
      <c r="F7" s="859"/>
      <c r="G7" s="859"/>
      <c r="H7" s="859"/>
      <c r="I7" s="859"/>
      <c r="J7" s="859"/>
      <c r="K7" s="859"/>
      <c r="L7" s="860"/>
      <c r="M7" s="907"/>
      <c r="N7" s="787"/>
      <c r="O7" s="858"/>
      <c r="P7" s="859"/>
      <c r="Q7" s="859"/>
      <c r="R7" s="859"/>
      <c r="S7" s="859"/>
      <c r="T7" s="859"/>
      <c r="U7" s="859"/>
      <c r="V7" s="859"/>
      <c r="W7" s="859"/>
      <c r="X7" s="860"/>
      <c r="Y7" s="596"/>
      <c r="Z7" s="915"/>
      <c r="AA7" s="618"/>
      <c r="AB7" s="618"/>
      <c r="AC7" s="615"/>
    </row>
    <row r="8" spans="1:48" ht="25.5" customHeight="1" x14ac:dyDescent="0.25">
      <c r="A8" s="908" t="s">
        <v>5</v>
      </c>
      <c r="B8" s="909"/>
      <c r="C8" s="214"/>
      <c r="D8" s="209"/>
      <c r="E8" s="209"/>
      <c r="F8" s="209"/>
      <c r="G8" s="209"/>
      <c r="H8" s="209"/>
      <c r="I8" s="209"/>
      <c r="J8" s="209"/>
      <c r="K8" s="209"/>
      <c r="L8" s="210"/>
      <c r="M8" s="597"/>
      <c r="N8" s="787"/>
      <c r="O8" s="381"/>
      <c r="P8" s="382"/>
      <c r="Q8" s="382"/>
      <c r="R8" s="382"/>
      <c r="S8" s="382"/>
      <c r="T8" s="382"/>
      <c r="U8" s="382"/>
      <c r="V8" s="382"/>
      <c r="W8" s="382"/>
      <c r="X8" s="383"/>
      <c r="Y8" s="597"/>
      <c r="Z8" s="915"/>
      <c r="AA8" s="619"/>
      <c r="AB8" s="618"/>
      <c r="AC8" s="615"/>
      <c r="AJ8" s="3"/>
      <c r="AK8" s="4"/>
      <c r="AL8" s="4"/>
      <c r="AM8" s="4"/>
      <c r="AN8" s="4"/>
      <c r="AO8" s="4"/>
      <c r="AP8" s="5"/>
      <c r="AQ8" s="5"/>
      <c r="AR8" s="6"/>
      <c r="AS8" s="6"/>
      <c r="AT8" s="7"/>
      <c r="AU8" s="6"/>
      <c r="AV8" s="6"/>
    </row>
    <row r="9" spans="1:48" ht="25.5" customHeight="1" thickBot="1" x14ac:dyDescent="0.3">
      <c r="A9" s="711" t="s">
        <v>27</v>
      </c>
      <c r="B9" s="914"/>
      <c r="C9" s="211"/>
      <c r="D9" s="212"/>
      <c r="E9" s="212"/>
      <c r="F9" s="212"/>
      <c r="G9" s="212"/>
      <c r="H9" s="212"/>
      <c r="I9" s="212"/>
      <c r="J9" s="212"/>
      <c r="K9" s="212"/>
      <c r="L9" s="213"/>
      <c r="M9" s="154">
        <f>SUM(C9:L9)</f>
        <v>0</v>
      </c>
      <c r="N9" s="787"/>
      <c r="O9" s="233"/>
      <c r="P9" s="212"/>
      <c r="Q9" s="212"/>
      <c r="R9" s="212"/>
      <c r="S9" s="212"/>
      <c r="T9" s="212"/>
      <c r="U9" s="212"/>
      <c r="V9" s="212"/>
      <c r="W9" s="212"/>
      <c r="X9" s="213"/>
      <c r="Y9" s="164">
        <f>SUM(O9:X9)</f>
        <v>0</v>
      </c>
      <c r="Z9" s="915"/>
      <c r="AA9" s="384">
        <v>60</v>
      </c>
      <c r="AB9" s="849"/>
      <c r="AC9" s="616"/>
      <c r="AH9" s="2"/>
      <c r="AI9" s="2"/>
      <c r="AJ9" s="6"/>
      <c r="AK9" s="6"/>
      <c r="AL9" s="6"/>
      <c r="AM9" s="6"/>
      <c r="AN9" s="6"/>
      <c r="AO9" s="6"/>
      <c r="AP9" s="5"/>
      <c r="AQ9" s="5"/>
      <c r="AR9" s="8"/>
      <c r="AS9" s="8"/>
      <c r="AT9" s="8"/>
      <c r="AU9" s="8"/>
      <c r="AV9" s="8"/>
    </row>
    <row r="10" spans="1:48" ht="25.9" customHeight="1" x14ac:dyDescent="0.25">
      <c r="A10" s="124">
        <v>1</v>
      </c>
      <c r="B10" s="157"/>
      <c r="C10" s="130"/>
      <c r="D10" s="133"/>
      <c r="E10" s="133"/>
      <c r="F10" s="133"/>
      <c r="G10" s="133"/>
      <c r="H10" s="133"/>
      <c r="I10" s="133"/>
      <c r="J10" s="133"/>
      <c r="K10" s="133"/>
      <c r="L10" s="201"/>
      <c r="M10" s="35" t="str">
        <f t="shared" ref="M10:M39" si="0">IF(ISNUMBER(B10),SUM(C10:L10),"")</f>
        <v/>
      </c>
      <c r="N10" s="787"/>
      <c r="O10" s="130"/>
      <c r="P10" s="133"/>
      <c r="Q10" s="133"/>
      <c r="R10" s="133"/>
      <c r="S10" s="133"/>
      <c r="T10" s="133"/>
      <c r="U10" s="133"/>
      <c r="V10" s="133"/>
      <c r="W10" s="133"/>
      <c r="X10" s="201"/>
      <c r="Y10" s="33" t="str">
        <f t="shared" ref="Y10:Y39" si="1">IF(ISNUMBER(B10),SUM(O10:X10),"")</f>
        <v/>
      </c>
      <c r="Z10" s="915"/>
      <c r="AA10" s="35" t="str">
        <f t="shared" ref="AA10:AA39" si="2">IF(ISNUMBER(B10),IF(OR(M10=0,Y10=0),M10+Y10,"Fehler"),"")</f>
        <v/>
      </c>
      <c r="AB10" s="377"/>
      <c r="AC10" s="74" t="str">
        <f>IF(ISNUMBER(B10),IF(VLOOKUP(AA10,'Verrechnungs- Notenpunkte'!$A$5:$B$20,2,TRUE)-AB10&gt;=0,VLOOKUP(AA10,'Verrechnungs- Notenpunkte'!$A$5:$B$20,2,TRUE)-AB10,0),"")</f>
        <v/>
      </c>
      <c r="AH10" s="2"/>
      <c r="AI10" s="2"/>
      <c r="AJ10" s="6"/>
      <c r="AK10" s="6"/>
      <c r="AL10" s="6"/>
      <c r="AM10" s="6"/>
      <c r="AN10" s="6"/>
      <c r="AO10" s="6"/>
      <c r="AP10" s="5"/>
      <c r="AQ10" s="5"/>
      <c r="AR10" s="6"/>
      <c r="AS10" s="6"/>
      <c r="AT10" s="6"/>
      <c r="AU10" s="6"/>
      <c r="AV10" s="6"/>
    </row>
    <row r="11" spans="1:48" ht="25.9" customHeight="1" x14ac:dyDescent="0.25">
      <c r="A11" s="364">
        <v>2</v>
      </c>
      <c r="B11" s="160"/>
      <c r="C11" s="141"/>
      <c r="D11" s="144"/>
      <c r="E11" s="144"/>
      <c r="F11" s="144"/>
      <c r="G11" s="144"/>
      <c r="H11" s="144"/>
      <c r="I11" s="144"/>
      <c r="J11" s="144"/>
      <c r="K11" s="144"/>
      <c r="L11" s="147"/>
      <c r="M11" s="33" t="str">
        <f t="shared" si="0"/>
        <v/>
      </c>
      <c r="N11" s="787"/>
      <c r="O11" s="141"/>
      <c r="P11" s="144"/>
      <c r="Q11" s="144"/>
      <c r="R11" s="144"/>
      <c r="S11" s="144"/>
      <c r="T11" s="144"/>
      <c r="U11" s="144"/>
      <c r="V11" s="144"/>
      <c r="W11" s="144"/>
      <c r="X11" s="147"/>
      <c r="Y11" s="146" t="str">
        <f t="shared" si="1"/>
        <v/>
      </c>
      <c r="Z11" s="915"/>
      <c r="AA11" s="33" t="str">
        <f t="shared" si="2"/>
        <v/>
      </c>
      <c r="AB11" s="92"/>
      <c r="AC11" s="71" t="str">
        <f>IF(ISNUMBER(B11),IF(VLOOKUP(AA11,'Verrechnungs- Notenpunkte'!$A$5:$B$20,2,TRUE)-AB11&gt;=0,VLOOKUP(AA11,'Verrechnungs- Notenpunkte'!$A$5:$B$20,2,TRUE)-AB11,0),"")</f>
        <v/>
      </c>
    </row>
    <row r="12" spans="1:48" ht="25.9" customHeight="1" x14ac:dyDescent="0.25">
      <c r="A12" s="364">
        <v>3</v>
      </c>
      <c r="B12" s="160"/>
      <c r="C12" s="141"/>
      <c r="D12" s="144"/>
      <c r="E12" s="144"/>
      <c r="F12" s="144"/>
      <c r="G12" s="144"/>
      <c r="H12" s="144"/>
      <c r="I12" s="144"/>
      <c r="J12" s="144"/>
      <c r="K12" s="144"/>
      <c r="L12" s="147"/>
      <c r="M12" s="33" t="str">
        <f t="shared" si="0"/>
        <v/>
      </c>
      <c r="N12" s="787"/>
      <c r="O12" s="141"/>
      <c r="P12" s="144"/>
      <c r="Q12" s="144"/>
      <c r="R12" s="144"/>
      <c r="S12" s="144"/>
      <c r="T12" s="144"/>
      <c r="U12" s="144"/>
      <c r="V12" s="144"/>
      <c r="W12" s="144"/>
      <c r="X12" s="147"/>
      <c r="Y12" s="146" t="str">
        <f t="shared" si="1"/>
        <v/>
      </c>
      <c r="Z12" s="915"/>
      <c r="AA12" s="33" t="str">
        <f t="shared" si="2"/>
        <v/>
      </c>
      <c r="AB12" s="92"/>
      <c r="AC12" s="71" t="str">
        <f>IF(ISNUMBER(B12),IF(VLOOKUP(AA12,'Verrechnungs- Notenpunkte'!$A$5:$B$20,2,TRUE)-AB12&gt;=0,VLOOKUP(AA12,'Verrechnungs- Notenpunkte'!$A$5:$B$20,2,TRUE)-AB12,0),"")</f>
        <v/>
      </c>
    </row>
    <row r="13" spans="1:48" ht="25.9" customHeight="1" x14ac:dyDescent="0.25">
      <c r="A13" s="364">
        <v>4</v>
      </c>
      <c r="B13" s="160"/>
      <c r="C13" s="141"/>
      <c r="D13" s="144"/>
      <c r="E13" s="144"/>
      <c r="F13" s="144"/>
      <c r="G13" s="144"/>
      <c r="H13" s="144"/>
      <c r="I13" s="144"/>
      <c r="J13" s="144"/>
      <c r="K13" s="144"/>
      <c r="L13" s="147"/>
      <c r="M13" s="33" t="str">
        <f t="shared" si="0"/>
        <v/>
      </c>
      <c r="N13" s="787"/>
      <c r="O13" s="141"/>
      <c r="P13" s="144"/>
      <c r="Q13" s="144"/>
      <c r="R13" s="144"/>
      <c r="S13" s="144"/>
      <c r="T13" s="144"/>
      <c r="U13" s="144"/>
      <c r="V13" s="144"/>
      <c r="W13" s="144"/>
      <c r="X13" s="147"/>
      <c r="Y13" s="146" t="str">
        <f t="shared" si="1"/>
        <v/>
      </c>
      <c r="Z13" s="915"/>
      <c r="AA13" s="33" t="str">
        <f t="shared" si="2"/>
        <v/>
      </c>
      <c r="AB13" s="92"/>
      <c r="AC13" s="71" t="str">
        <f>IF(ISNUMBER(B13),IF(VLOOKUP(AA13,'Verrechnungs- Notenpunkte'!$A$5:$B$20,2,TRUE)-AB13&gt;=0,VLOOKUP(AA13,'Verrechnungs- Notenpunkte'!$A$5:$B$20,2,TRUE)-AB13,0),"")</f>
        <v/>
      </c>
    </row>
    <row r="14" spans="1:48" ht="25.9" customHeight="1" thickBot="1" x14ac:dyDescent="0.3">
      <c r="A14" s="365">
        <v>5</v>
      </c>
      <c r="B14" s="161"/>
      <c r="C14" s="149"/>
      <c r="D14" s="152"/>
      <c r="E14" s="152"/>
      <c r="F14" s="152"/>
      <c r="G14" s="152"/>
      <c r="H14" s="152"/>
      <c r="I14" s="152"/>
      <c r="J14" s="152"/>
      <c r="K14" s="152"/>
      <c r="L14" s="156"/>
      <c r="M14" s="164" t="str">
        <f t="shared" si="0"/>
        <v/>
      </c>
      <c r="N14" s="787"/>
      <c r="O14" s="233"/>
      <c r="P14" s="212"/>
      <c r="Q14" s="212"/>
      <c r="R14" s="212"/>
      <c r="S14" s="212"/>
      <c r="T14" s="212"/>
      <c r="U14" s="212"/>
      <c r="V14" s="212"/>
      <c r="W14" s="212"/>
      <c r="X14" s="213"/>
      <c r="Y14" s="164" t="str">
        <f t="shared" si="1"/>
        <v/>
      </c>
      <c r="Z14" s="915"/>
      <c r="AA14" s="36" t="str">
        <f t="shared" si="2"/>
        <v/>
      </c>
      <c r="AB14" s="37"/>
      <c r="AC14" s="72" t="str">
        <f>IF(ISNUMBER(B14),IF(VLOOKUP(AA14,'Verrechnungs- Notenpunkte'!$A$5:$B$20,2,TRUE)-AB14&gt;=0,VLOOKUP(AA14,'Verrechnungs- Notenpunkte'!$A$5:$B$20,2,TRUE)-AB14,0),"")</f>
        <v/>
      </c>
    </row>
    <row r="15" spans="1:48" ht="25.9" customHeight="1" x14ac:dyDescent="0.25">
      <c r="A15" s="124">
        <v>6</v>
      </c>
      <c r="B15" s="157"/>
      <c r="C15" s="130"/>
      <c r="D15" s="133"/>
      <c r="E15" s="133"/>
      <c r="F15" s="133"/>
      <c r="G15" s="133"/>
      <c r="H15" s="201"/>
      <c r="I15" s="201"/>
      <c r="J15" s="201"/>
      <c r="K15" s="201"/>
      <c r="L15" s="134"/>
      <c r="M15" s="366" t="str">
        <f t="shared" si="0"/>
        <v/>
      </c>
      <c r="N15" s="787"/>
      <c r="O15" s="130"/>
      <c r="P15" s="133"/>
      <c r="Q15" s="133"/>
      <c r="R15" s="133"/>
      <c r="S15" s="133"/>
      <c r="T15" s="133"/>
      <c r="U15" s="133"/>
      <c r="V15" s="133"/>
      <c r="W15" s="133"/>
      <c r="X15" s="134"/>
      <c r="Y15" s="366" t="str">
        <f t="shared" si="1"/>
        <v/>
      </c>
      <c r="Z15" s="915"/>
      <c r="AA15" s="35" t="str">
        <f t="shared" si="2"/>
        <v/>
      </c>
      <c r="AB15" s="91"/>
      <c r="AC15" s="73" t="str">
        <f>IF(ISNUMBER(B15),IF(VLOOKUP(AA15,'Verrechnungs- Notenpunkte'!$A$5:$B$20,2,TRUE)-AB15&gt;=0,VLOOKUP(AA15,'Verrechnungs- Notenpunkte'!$A$5:$B$20,2,TRUE)-AB15,0),"")</f>
        <v/>
      </c>
    </row>
    <row r="16" spans="1:48" ht="25.9" customHeight="1" x14ac:dyDescent="0.25">
      <c r="A16" s="364">
        <v>7</v>
      </c>
      <c r="B16" s="160"/>
      <c r="C16" s="141"/>
      <c r="D16" s="144"/>
      <c r="E16" s="144"/>
      <c r="F16" s="144"/>
      <c r="G16" s="144"/>
      <c r="H16" s="147"/>
      <c r="I16" s="147"/>
      <c r="J16" s="147"/>
      <c r="K16" s="147"/>
      <c r="L16" s="145"/>
      <c r="M16" s="366" t="str">
        <f t="shared" si="0"/>
        <v/>
      </c>
      <c r="N16" s="787"/>
      <c r="O16" s="141"/>
      <c r="P16" s="144"/>
      <c r="Q16" s="144"/>
      <c r="R16" s="144"/>
      <c r="S16" s="144"/>
      <c r="T16" s="144"/>
      <c r="U16" s="144"/>
      <c r="V16" s="144"/>
      <c r="W16" s="144"/>
      <c r="X16" s="145"/>
      <c r="Y16" s="368" t="str">
        <f t="shared" si="1"/>
        <v/>
      </c>
      <c r="Z16" s="915"/>
      <c r="AA16" s="33" t="str">
        <f t="shared" si="2"/>
        <v/>
      </c>
      <c r="AB16" s="92"/>
      <c r="AC16" s="71" t="str">
        <f>IF(ISNUMBER(B16),IF(VLOOKUP(AA16,'Verrechnungs- Notenpunkte'!$A$5:$B$20,2,TRUE)-AB16&gt;=0,VLOOKUP(AA16,'Verrechnungs- Notenpunkte'!$A$5:$B$20,2,TRUE)-AB16,0),"")</f>
        <v/>
      </c>
    </row>
    <row r="17" spans="1:29" ht="25.9" customHeight="1" x14ac:dyDescent="0.25">
      <c r="A17" s="364">
        <v>8</v>
      </c>
      <c r="B17" s="160"/>
      <c r="C17" s="141"/>
      <c r="D17" s="144"/>
      <c r="E17" s="144"/>
      <c r="F17" s="144"/>
      <c r="G17" s="144"/>
      <c r="H17" s="147"/>
      <c r="I17" s="147"/>
      <c r="J17" s="147"/>
      <c r="K17" s="147"/>
      <c r="L17" s="145"/>
      <c r="M17" s="366" t="str">
        <f t="shared" si="0"/>
        <v/>
      </c>
      <c r="N17" s="787"/>
      <c r="O17" s="141"/>
      <c r="P17" s="144"/>
      <c r="Q17" s="144"/>
      <c r="R17" s="144"/>
      <c r="S17" s="144"/>
      <c r="T17" s="144"/>
      <c r="U17" s="144"/>
      <c r="V17" s="144"/>
      <c r="W17" s="144"/>
      <c r="X17" s="145"/>
      <c r="Y17" s="368" t="str">
        <f t="shared" si="1"/>
        <v/>
      </c>
      <c r="Z17" s="915"/>
      <c r="AA17" s="33" t="str">
        <f t="shared" si="2"/>
        <v/>
      </c>
      <c r="AB17" s="92"/>
      <c r="AC17" s="71" t="str">
        <f>IF(ISNUMBER(B17),IF(VLOOKUP(AA17,'Verrechnungs- Notenpunkte'!$A$5:$B$20,2,TRUE)-AB17&gt;=0,VLOOKUP(AA17,'Verrechnungs- Notenpunkte'!$A$5:$B$20,2,TRUE)-AB17,0),"")</f>
        <v/>
      </c>
    </row>
    <row r="18" spans="1:29" ht="25.9" customHeight="1" x14ac:dyDescent="0.25">
      <c r="A18" s="364">
        <v>9</v>
      </c>
      <c r="B18" s="160"/>
      <c r="C18" s="141"/>
      <c r="D18" s="144"/>
      <c r="E18" s="144"/>
      <c r="F18" s="144"/>
      <c r="G18" s="144"/>
      <c r="H18" s="147"/>
      <c r="I18" s="147"/>
      <c r="J18" s="147"/>
      <c r="K18" s="147"/>
      <c r="L18" s="145"/>
      <c r="M18" s="366" t="str">
        <f t="shared" si="0"/>
        <v/>
      </c>
      <c r="N18" s="787"/>
      <c r="O18" s="141"/>
      <c r="P18" s="144"/>
      <c r="Q18" s="144"/>
      <c r="R18" s="144"/>
      <c r="S18" s="144"/>
      <c r="T18" s="144"/>
      <c r="U18" s="144"/>
      <c r="V18" s="144"/>
      <c r="W18" s="144"/>
      <c r="X18" s="145"/>
      <c r="Y18" s="368" t="str">
        <f t="shared" si="1"/>
        <v/>
      </c>
      <c r="Z18" s="915"/>
      <c r="AA18" s="33" t="str">
        <f t="shared" si="2"/>
        <v/>
      </c>
      <c r="AB18" s="92"/>
      <c r="AC18" s="71" t="str">
        <f>IF(ISNUMBER(B18),IF(VLOOKUP(AA18,'Verrechnungs- Notenpunkte'!$A$5:$B$20,2,TRUE)-AB18&gt;=0,VLOOKUP(AA18,'Verrechnungs- Notenpunkte'!$A$5:$B$20,2,TRUE)-AB18,0),"")</f>
        <v/>
      </c>
    </row>
    <row r="19" spans="1:29" ht="25.9" customHeight="1" thickBot="1" x14ac:dyDescent="0.3">
      <c r="A19" s="365">
        <v>10</v>
      </c>
      <c r="B19" s="161"/>
      <c r="C19" s="149"/>
      <c r="D19" s="152"/>
      <c r="E19" s="152"/>
      <c r="F19" s="152"/>
      <c r="G19" s="152"/>
      <c r="H19" s="156"/>
      <c r="I19" s="156"/>
      <c r="J19" s="156"/>
      <c r="K19" s="156"/>
      <c r="L19" s="153"/>
      <c r="M19" s="367" t="str">
        <f t="shared" si="0"/>
        <v/>
      </c>
      <c r="N19" s="787"/>
      <c r="O19" s="149"/>
      <c r="P19" s="152"/>
      <c r="Q19" s="152"/>
      <c r="R19" s="152"/>
      <c r="S19" s="152"/>
      <c r="T19" s="152"/>
      <c r="U19" s="152"/>
      <c r="V19" s="152"/>
      <c r="W19" s="152"/>
      <c r="X19" s="153"/>
      <c r="Y19" s="367" t="str">
        <f t="shared" si="1"/>
        <v/>
      </c>
      <c r="Z19" s="915"/>
      <c r="AA19" s="36" t="str">
        <f t="shared" si="2"/>
        <v/>
      </c>
      <c r="AB19" s="37"/>
      <c r="AC19" s="72" t="str">
        <f>IF(ISNUMBER(B19),IF(VLOOKUP(AA19,'Verrechnungs- Notenpunkte'!$A$5:$B$20,2,TRUE)-AB19&gt;=0,VLOOKUP(AA19,'Verrechnungs- Notenpunkte'!$A$5:$B$20,2,TRUE)-AB19,0),"")</f>
        <v/>
      </c>
    </row>
    <row r="20" spans="1:29" ht="25.9" customHeight="1" x14ac:dyDescent="0.25">
      <c r="A20" s="124">
        <v>11</v>
      </c>
      <c r="B20" s="157"/>
      <c r="C20" s="130"/>
      <c r="D20" s="133"/>
      <c r="E20" s="133"/>
      <c r="F20" s="133"/>
      <c r="G20" s="133"/>
      <c r="H20" s="201"/>
      <c r="I20" s="201"/>
      <c r="J20" s="201"/>
      <c r="K20" s="201"/>
      <c r="L20" s="134"/>
      <c r="M20" s="366" t="str">
        <f t="shared" si="0"/>
        <v/>
      </c>
      <c r="N20" s="787"/>
      <c r="O20" s="158"/>
      <c r="P20" s="136"/>
      <c r="Q20" s="136"/>
      <c r="R20" s="136"/>
      <c r="S20" s="136"/>
      <c r="T20" s="136"/>
      <c r="U20" s="136"/>
      <c r="V20" s="136"/>
      <c r="W20" s="136"/>
      <c r="X20" s="137"/>
      <c r="Y20" s="366" t="str">
        <f t="shared" si="1"/>
        <v/>
      </c>
      <c r="Z20" s="915"/>
      <c r="AA20" s="35" t="str">
        <f t="shared" si="2"/>
        <v/>
      </c>
      <c r="AB20" s="91"/>
      <c r="AC20" s="73" t="str">
        <f>IF(ISNUMBER(B20),IF(VLOOKUP(AA20,'Verrechnungs- Notenpunkte'!$A$5:$B$20,2,TRUE)-AB20&gt;=0,VLOOKUP(AA20,'Verrechnungs- Notenpunkte'!$A$5:$B$20,2,TRUE)-AB20,0),"")</f>
        <v/>
      </c>
    </row>
    <row r="21" spans="1:29" ht="25.9" customHeight="1" x14ac:dyDescent="0.25">
      <c r="A21" s="364">
        <v>12</v>
      </c>
      <c r="B21" s="160"/>
      <c r="C21" s="141"/>
      <c r="D21" s="144"/>
      <c r="E21" s="144"/>
      <c r="F21" s="144"/>
      <c r="G21" s="144"/>
      <c r="H21" s="147"/>
      <c r="I21" s="147"/>
      <c r="J21" s="147"/>
      <c r="K21" s="147"/>
      <c r="L21" s="145"/>
      <c r="M21" s="366" t="str">
        <f t="shared" si="0"/>
        <v/>
      </c>
      <c r="N21" s="787"/>
      <c r="O21" s="141"/>
      <c r="P21" s="144"/>
      <c r="Q21" s="144"/>
      <c r="R21" s="144"/>
      <c r="S21" s="144"/>
      <c r="T21" s="144"/>
      <c r="U21" s="144"/>
      <c r="V21" s="144"/>
      <c r="W21" s="144"/>
      <c r="X21" s="145"/>
      <c r="Y21" s="368" t="str">
        <f t="shared" si="1"/>
        <v/>
      </c>
      <c r="Z21" s="915"/>
      <c r="AA21" s="33" t="str">
        <f t="shared" si="2"/>
        <v/>
      </c>
      <c r="AB21" s="92"/>
      <c r="AC21" s="71" t="str">
        <f>IF(ISNUMBER(B21),IF(VLOOKUP(AA21,'Verrechnungs- Notenpunkte'!$A$5:$B$20,2,TRUE)-AB21&gt;=0,VLOOKUP(AA21,'Verrechnungs- Notenpunkte'!$A$5:$B$20,2,TRUE)-AB21,0),"")</f>
        <v/>
      </c>
    </row>
    <row r="22" spans="1:29" ht="25.9" customHeight="1" x14ac:dyDescent="0.25">
      <c r="A22" s="364">
        <v>13</v>
      </c>
      <c r="B22" s="160"/>
      <c r="C22" s="141"/>
      <c r="D22" s="144"/>
      <c r="E22" s="144"/>
      <c r="F22" s="144"/>
      <c r="G22" s="144"/>
      <c r="H22" s="147"/>
      <c r="I22" s="147"/>
      <c r="J22" s="147"/>
      <c r="K22" s="147"/>
      <c r="L22" s="145"/>
      <c r="M22" s="366" t="str">
        <f t="shared" si="0"/>
        <v/>
      </c>
      <c r="N22" s="787"/>
      <c r="O22" s="141"/>
      <c r="P22" s="144"/>
      <c r="Q22" s="144"/>
      <c r="R22" s="144"/>
      <c r="S22" s="144"/>
      <c r="T22" s="144"/>
      <c r="U22" s="144"/>
      <c r="V22" s="144"/>
      <c r="W22" s="144"/>
      <c r="X22" s="145"/>
      <c r="Y22" s="368" t="str">
        <f t="shared" si="1"/>
        <v/>
      </c>
      <c r="Z22" s="915"/>
      <c r="AA22" s="33" t="str">
        <f t="shared" si="2"/>
        <v/>
      </c>
      <c r="AB22" s="92"/>
      <c r="AC22" s="71" t="str">
        <f>IF(ISNUMBER(B22),IF(VLOOKUP(AA22,'Verrechnungs- Notenpunkte'!$A$5:$B$20,2,TRUE)-AB22&gt;=0,VLOOKUP(AA22,'Verrechnungs- Notenpunkte'!$A$5:$B$20,2,TRUE)-AB22,0),"")</f>
        <v/>
      </c>
    </row>
    <row r="23" spans="1:29" ht="25.9" customHeight="1" x14ac:dyDescent="0.25">
      <c r="A23" s="364">
        <v>14</v>
      </c>
      <c r="B23" s="160"/>
      <c r="C23" s="141"/>
      <c r="D23" s="144"/>
      <c r="E23" s="144"/>
      <c r="F23" s="144"/>
      <c r="G23" s="144"/>
      <c r="H23" s="147"/>
      <c r="I23" s="147"/>
      <c r="J23" s="147"/>
      <c r="K23" s="147"/>
      <c r="L23" s="145"/>
      <c r="M23" s="366" t="str">
        <f t="shared" si="0"/>
        <v/>
      </c>
      <c r="N23" s="787"/>
      <c r="O23" s="141"/>
      <c r="P23" s="144"/>
      <c r="Q23" s="144"/>
      <c r="R23" s="144"/>
      <c r="S23" s="144"/>
      <c r="T23" s="144"/>
      <c r="U23" s="144"/>
      <c r="V23" s="144"/>
      <c r="W23" s="144"/>
      <c r="X23" s="145"/>
      <c r="Y23" s="368" t="str">
        <f t="shared" si="1"/>
        <v/>
      </c>
      <c r="Z23" s="915"/>
      <c r="AA23" s="33" t="str">
        <f t="shared" si="2"/>
        <v/>
      </c>
      <c r="AB23" s="92"/>
      <c r="AC23" s="71" t="str">
        <f>IF(ISNUMBER(B23),IF(VLOOKUP(AA23,'Verrechnungs- Notenpunkte'!$A$5:$B$20,2,TRUE)-AB23&gt;=0,VLOOKUP(AA23,'Verrechnungs- Notenpunkte'!$A$5:$B$20,2,TRUE)-AB23,0),"")</f>
        <v/>
      </c>
    </row>
    <row r="24" spans="1:29" ht="25.9" customHeight="1" thickBot="1" x14ac:dyDescent="0.3">
      <c r="A24" s="365">
        <v>15</v>
      </c>
      <c r="B24" s="161"/>
      <c r="C24" s="149"/>
      <c r="D24" s="152"/>
      <c r="E24" s="152"/>
      <c r="F24" s="152"/>
      <c r="G24" s="152"/>
      <c r="H24" s="156"/>
      <c r="I24" s="156"/>
      <c r="J24" s="156"/>
      <c r="K24" s="156"/>
      <c r="L24" s="153"/>
      <c r="M24" s="367" t="str">
        <f t="shared" si="0"/>
        <v/>
      </c>
      <c r="N24" s="787"/>
      <c r="O24" s="233"/>
      <c r="P24" s="212"/>
      <c r="Q24" s="212"/>
      <c r="R24" s="212"/>
      <c r="S24" s="212"/>
      <c r="T24" s="212"/>
      <c r="U24" s="212"/>
      <c r="V24" s="212"/>
      <c r="W24" s="212"/>
      <c r="X24" s="380"/>
      <c r="Y24" s="367" t="str">
        <f t="shared" si="1"/>
        <v/>
      </c>
      <c r="Z24" s="915"/>
      <c r="AA24" s="36" t="str">
        <f t="shared" si="2"/>
        <v/>
      </c>
      <c r="AB24" s="37"/>
      <c r="AC24" s="72" t="str">
        <f>IF(ISNUMBER(B24),IF(VLOOKUP(AA24,'Verrechnungs- Notenpunkte'!$A$5:$B$20,2,TRUE)-AB24&gt;=0,VLOOKUP(AA24,'Verrechnungs- Notenpunkte'!$A$5:$B$20,2,TRUE)-AB24,0),"")</f>
        <v/>
      </c>
    </row>
    <row r="25" spans="1:29" ht="25.9" customHeight="1" x14ac:dyDescent="0.25">
      <c r="A25" s="124">
        <v>16</v>
      </c>
      <c r="B25" s="157"/>
      <c r="C25" s="130"/>
      <c r="D25" s="133"/>
      <c r="E25" s="133"/>
      <c r="F25" s="133"/>
      <c r="G25" s="133"/>
      <c r="H25" s="201"/>
      <c r="I25" s="201"/>
      <c r="J25" s="201"/>
      <c r="K25" s="201"/>
      <c r="L25" s="134"/>
      <c r="M25" s="366" t="str">
        <f t="shared" si="0"/>
        <v/>
      </c>
      <c r="N25" s="787"/>
      <c r="O25" s="130"/>
      <c r="P25" s="133"/>
      <c r="Q25" s="133"/>
      <c r="R25" s="133"/>
      <c r="S25" s="133"/>
      <c r="T25" s="133"/>
      <c r="U25" s="133"/>
      <c r="V25" s="133"/>
      <c r="W25" s="133"/>
      <c r="X25" s="134"/>
      <c r="Y25" s="366" t="str">
        <f t="shared" si="1"/>
        <v/>
      </c>
      <c r="Z25" s="915"/>
      <c r="AA25" s="35" t="str">
        <f t="shared" si="2"/>
        <v/>
      </c>
      <c r="AB25" s="91"/>
      <c r="AC25" s="73" t="str">
        <f>IF(ISNUMBER(B25),IF(VLOOKUP(AA25,'Verrechnungs- Notenpunkte'!$A$5:$B$20,2,TRUE)-AB25&gt;=0,VLOOKUP(AA25,'Verrechnungs- Notenpunkte'!$A$5:$B$20,2,TRUE)-AB25,0),"")</f>
        <v/>
      </c>
    </row>
    <row r="26" spans="1:29" ht="25.9" customHeight="1" x14ac:dyDescent="0.25">
      <c r="A26" s="364">
        <v>17</v>
      </c>
      <c r="B26" s="160"/>
      <c r="C26" s="141"/>
      <c r="D26" s="144"/>
      <c r="E26" s="144"/>
      <c r="F26" s="144"/>
      <c r="G26" s="144"/>
      <c r="H26" s="147"/>
      <c r="I26" s="147"/>
      <c r="J26" s="147"/>
      <c r="K26" s="147"/>
      <c r="L26" s="145"/>
      <c r="M26" s="366" t="str">
        <f t="shared" si="0"/>
        <v/>
      </c>
      <c r="N26" s="787"/>
      <c r="O26" s="141"/>
      <c r="P26" s="144"/>
      <c r="Q26" s="144"/>
      <c r="R26" s="144"/>
      <c r="S26" s="144"/>
      <c r="T26" s="144"/>
      <c r="U26" s="144"/>
      <c r="V26" s="144"/>
      <c r="W26" s="144"/>
      <c r="X26" s="145"/>
      <c r="Y26" s="368" t="str">
        <f t="shared" si="1"/>
        <v/>
      </c>
      <c r="Z26" s="915"/>
      <c r="AA26" s="33" t="str">
        <f t="shared" si="2"/>
        <v/>
      </c>
      <c r="AB26" s="92"/>
      <c r="AC26" s="71" t="str">
        <f>IF(ISNUMBER(B26),IF(VLOOKUP(AA26,'Verrechnungs- Notenpunkte'!$A$5:$B$20,2,TRUE)-AB26&gt;=0,VLOOKUP(AA26,'Verrechnungs- Notenpunkte'!$A$5:$B$20,2,TRUE)-AB26,0),"")</f>
        <v/>
      </c>
    </row>
    <row r="27" spans="1:29" ht="25.9" customHeight="1" x14ac:dyDescent="0.25">
      <c r="A27" s="364">
        <v>18</v>
      </c>
      <c r="B27" s="160"/>
      <c r="C27" s="141"/>
      <c r="D27" s="144"/>
      <c r="E27" s="144"/>
      <c r="F27" s="144"/>
      <c r="G27" s="144"/>
      <c r="H27" s="147"/>
      <c r="I27" s="147"/>
      <c r="J27" s="147"/>
      <c r="K27" s="147"/>
      <c r="L27" s="145"/>
      <c r="M27" s="366" t="str">
        <f t="shared" si="0"/>
        <v/>
      </c>
      <c r="N27" s="787"/>
      <c r="O27" s="141"/>
      <c r="P27" s="144"/>
      <c r="Q27" s="144"/>
      <c r="R27" s="144"/>
      <c r="S27" s="144"/>
      <c r="T27" s="144"/>
      <c r="U27" s="144"/>
      <c r="V27" s="144"/>
      <c r="W27" s="144"/>
      <c r="X27" s="145"/>
      <c r="Y27" s="368" t="str">
        <f t="shared" si="1"/>
        <v/>
      </c>
      <c r="Z27" s="915"/>
      <c r="AA27" s="33" t="str">
        <f t="shared" si="2"/>
        <v/>
      </c>
      <c r="AB27" s="92"/>
      <c r="AC27" s="71" t="str">
        <f>IF(ISNUMBER(B27),IF(VLOOKUP(AA27,'Verrechnungs- Notenpunkte'!$A$5:$B$20,2,TRUE)-AB27&gt;=0,VLOOKUP(AA27,'Verrechnungs- Notenpunkte'!$A$5:$B$20,2,TRUE)-AB27,0),"")</f>
        <v/>
      </c>
    </row>
    <row r="28" spans="1:29" ht="25.9" customHeight="1" x14ac:dyDescent="0.25">
      <c r="A28" s="364">
        <v>19</v>
      </c>
      <c r="B28" s="160"/>
      <c r="C28" s="141"/>
      <c r="D28" s="144"/>
      <c r="E28" s="144"/>
      <c r="F28" s="144"/>
      <c r="G28" s="144"/>
      <c r="H28" s="147"/>
      <c r="I28" s="147"/>
      <c r="J28" s="147"/>
      <c r="K28" s="147"/>
      <c r="L28" s="145"/>
      <c r="M28" s="366" t="str">
        <f t="shared" si="0"/>
        <v/>
      </c>
      <c r="N28" s="787"/>
      <c r="O28" s="141"/>
      <c r="P28" s="144"/>
      <c r="Q28" s="144"/>
      <c r="R28" s="144"/>
      <c r="S28" s="144"/>
      <c r="T28" s="144"/>
      <c r="U28" s="144"/>
      <c r="V28" s="144"/>
      <c r="W28" s="144"/>
      <c r="X28" s="145"/>
      <c r="Y28" s="368" t="str">
        <f t="shared" si="1"/>
        <v/>
      </c>
      <c r="Z28" s="915"/>
      <c r="AA28" s="33" t="str">
        <f t="shared" si="2"/>
        <v/>
      </c>
      <c r="AB28" s="92"/>
      <c r="AC28" s="71" t="str">
        <f>IF(ISNUMBER(B28),IF(VLOOKUP(AA28,'Verrechnungs- Notenpunkte'!$A$5:$B$20,2,TRUE)-AB28&gt;=0,VLOOKUP(AA28,'Verrechnungs- Notenpunkte'!$A$5:$B$20,2,TRUE)-AB28,0),"")</f>
        <v/>
      </c>
    </row>
    <row r="29" spans="1:29" ht="25.9" customHeight="1" thickBot="1" x14ac:dyDescent="0.3">
      <c r="A29" s="365">
        <v>20</v>
      </c>
      <c r="B29" s="161"/>
      <c r="C29" s="149"/>
      <c r="D29" s="152"/>
      <c r="E29" s="152"/>
      <c r="F29" s="152"/>
      <c r="G29" s="152"/>
      <c r="H29" s="156"/>
      <c r="I29" s="156"/>
      <c r="J29" s="156"/>
      <c r="K29" s="156"/>
      <c r="L29" s="153"/>
      <c r="M29" s="367" t="str">
        <f t="shared" si="0"/>
        <v/>
      </c>
      <c r="N29" s="787"/>
      <c r="O29" s="149"/>
      <c r="P29" s="152"/>
      <c r="Q29" s="152"/>
      <c r="R29" s="152"/>
      <c r="S29" s="152"/>
      <c r="T29" s="152"/>
      <c r="U29" s="152"/>
      <c r="V29" s="152"/>
      <c r="W29" s="152"/>
      <c r="X29" s="153"/>
      <c r="Y29" s="367" t="str">
        <f t="shared" si="1"/>
        <v/>
      </c>
      <c r="Z29" s="915"/>
      <c r="AA29" s="36" t="str">
        <f t="shared" si="2"/>
        <v/>
      </c>
      <c r="AB29" s="37"/>
      <c r="AC29" s="72" t="str">
        <f>IF(ISNUMBER(B29),IF(VLOOKUP(AA29,'Verrechnungs- Notenpunkte'!$A$5:$B$20,2,TRUE)-AB29&gt;=0,VLOOKUP(AA29,'Verrechnungs- Notenpunkte'!$A$5:$B$20,2,TRUE)-AB29,0),"")</f>
        <v/>
      </c>
    </row>
    <row r="30" spans="1:29" ht="25.9" customHeight="1" x14ac:dyDescent="0.25">
      <c r="A30" s="124">
        <v>21</v>
      </c>
      <c r="B30" s="157"/>
      <c r="C30" s="130"/>
      <c r="D30" s="133"/>
      <c r="E30" s="133"/>
      <c r="F30" s="133"/>
      <c r="G30" s="133"/>
      <c r="H30" s="201"/>
      <c r="I30" s="201"/>
      <c r="J30" s="201"/>
      <c r="K30" s="201"/>
      <c r="L30" s="134"/>
      <c r="M30" s="366" t="str">
        <f t="shared" si="0"/>
        <v/>
      </c>
      <c r="N30" s="787"/>
      <c r="O30" s="130"/>
      <c r="P30" s="133"/>
      <c r="Q30" s="133"/>
      <c r="R30" s="133"/>
      <c r="S30" s="133"/>
      <c r="T30" s="133"/>
      <c r="U30" s="133"/>
      <c r="V30" s="133"/>
      <c r="W30" s="133"/>
      <c r="X30" s="134"/>
      <c r="Y30" s="366" t="str">
        <f t="shared" si="1"/>
        <v/>
      </c>
      <c r="Z30" s="915"/>
      <c r="AA30" s="35" t="str">
        <f t="shared" si="2"/>
        <v/>
      </c>
      <c r="AB30" s="91"/>
      <c r="AC30" s="73" t="str">
        <f>IF(ISNUMBER(B30),IF(VLOOKUP(AA30,'Verrechnungs- Notenpunkte'!$A$5:$B$20,2,TRUE)-AB30&gt;=0,VLOOKUP(AA30,'Verrechnungs- Notenpunkte'!$A$5:$B$20,2,TRUE)-AB30,0),"")</f>
        <v/>
      </c>
    </row>
    <row r="31" spans="1:29" ht="25.9" customHeight="1" x14ac:dyDescent="0.25">
      <c r="A31" s="364">
        <v>22</v>
      </c>
      <c r="B31" s="160"/>
      <c r="C31" s="141"/>
      <c r="D31" s="144"/>
      <c r="E31" s="144"/>
      <c r="F31" s="144"/>
      <c r="G31" s="144"/>
      <c r="H31" s="147"/>
      <c r="I31" s="147"/>
      <c r="J31" s="147"/>
      <c r="K31" s="147"/>
      <c r="L31" s="145"/>
      <c r="M31" s="366" t="str">
        <f t="shared" si="0"/>
        <v/>
      </c>
      <c r="N31" s="787"/>
      <c r="O31" s="141"/>
      <c r="P31" s="144"/>
      <c r="Q31" s="144"/>
      <c r="R31" s="144"/>
      <c r="S31" s="144"/>
      <c r="T31" s="144"/>
      <c r="U31" s="144"/>
      <c r="V31" s="144"/>
      <c r="W31" s="144"/>
      <c r="X31" s="145"/>
      <c r="Y31" s="368" t="str">
        <f t="shared" si="1"/>
        <v/>
      </c>
      <c r="Z31" s="915"/>
      <c r="AA31" s="33" t="str">
        <f t="shared" si="2"/>
        <v/>
      </c>
      <c r="AB31" s="92"/>
      <c r="AC31" s="71" t="str">
        <f>IF(ISNUMBER(B31),IF(VLOOKUP(AA31,'Verrechnungs- Notenpunkte'!$A$5:$B$20,2,TRUE)-AB31&gt;=0,VLOOKUP(AA31,'Verrechnungs- Notenpunkte'!$A$5:$B$20,2,TRUE)-AB31,0),"")</f>
        <v/>
      </c>
    </row>
    <row r="32" spans="1:29" ht="25.9" customHeight="1" x14ac:dyDescent="0.25">
      <c r="A32" s="364">
        <v>23</v>
      </c>
      <c r="B32" s="160"/>
      <c r="C32" s="141"/>
      <c r="D32" s="144"/>
      <c r="E32" s="144"/>
      <c r="F32" s="144"/>
      <c r="G32" s="144"/>
      <c r="H32" s="147"/>
      <c r="I32" s="147"/>
      <c r="J32" s="147"/>
      <c r="K32" s="147"/>
      <c r="L32" s="145"/>
      <c r="M32" s="366" t="str">
        <f t="shared" si="0"/>
        <v/>
      </c>
      <c r="N32" s="787"/>
      <c r="O32" s="141"/>
      <c r="P32" s="144"/>
      <c r="Q32" s="144"/>
      <c r="R32" s="144"/>
      <c r="S32" s="144"/>
      <c r="T32" s="144"/>
      <c r="U32" s="144"/>
      <c r="V32" s="144"/>
      <c r="W32" s="144"/>
      <c r="X32" s="145"/>
      <c r="Y32" s="368" t="str">
        <f t="shared" si="1"/>
        <v/>
      </c>
      <c r="Z32" s="915"/>
      <c r="AA32" s="33" t="str">
        <f t="shared" si="2"/>
        <v/>
      </c>
      <c r="AB32" s="92"/>
      <c r="AC32" s="71" t="str">
        <f>IF(ISNUMBER(B32),IF(VLOOKUP(AA32,'Verrechnungs- Notenpunkte'!$A$5:$B$20,2,TRUE)-AB32&gt;=0,VLOOKUP(AA32,'Verrechnungs- Notenpunkte'!$A$5:$B$20,2,TRUE)-AB32,0),"")</f>
        <v/>
      </c>
    </row>
    <row r="33" spans="1:29" ht="25.9" customHeight="1" x14ac:dyDescent="0.25">
      <c r="A33" s="364">
        <v>24</v>
      </c>
      <c r="B33" s="160"/>
      <c r="C33" s="141"/>
      <c r="D33" s="144"/>
      <c r="E33" s="144"/>
      <c r="F33" s="144"/>
      <c r="G33" s="144"/>
      <c r="H33" s="147"/>
      <c r="I33" s="147"/>
      <c r="J33" s="147"/>
      <c r="K33" s="147"/>
      <c r="L33" s="145"/>
      <c r="M33" s="366" t="str">
        <f t="shared" si="0"/>
        <v/>
      </c>
      <c r="N33" s="787"/>
      <c r="O33" s="141"/>
      <c r="P33" s="144"/>
      <c r="Q33" s="144"/>
      <c r="R33" s="144"/>
      <c r="S33" s="144"/>
      <c r="T33" s="144"/>
      <c r="U33" s="144"/>
      <c r="V33" s="144"/>
      <c r="W33" s="144"/>
      <c r="X33" s="145"/>
      <c r="Y33" s="368" t="str">
        <f t="shared" si="1"/>
        <v/>
      </c>
      <c r="Z33" s="915"/>
      <c r="AA33" s="33" t="str">
        <f t="shared" si="2"/>
        <v/>
      </c>
      <c r="AB33" s="92"/>
      <c r="AC33" s="71" t="str">
        <f>IF(ISNUMBER(B33),IF(VLOOKUP(AA33,'Verrechnungs- Notenpunkte'!$A$5:$B$20,2,TRUE)-AB33&gt;=0,VLOOKUP(AA33,'Verrechnungs- Notenpunkte'!$A$5:$B$20,2,TRUE)-AB33,0),"")</f>
        <v/>
      </c>
    </row>
    <row r="34" spans="1:29" ht="25.9" customHeight="1" thickBot="1" x14ac:dyDescent="0.3">
      <c r="A34" s="365">
        <v>25</v>
      </c>
      <c r="B34" s="161"/>
      <c r="C34" s="149"/>
      <c r="D34" s="152"/>
      <c r="E34" s="152"/>
      <c r="F34" s="152"/>
      <c r="G34" s="152"/>
      <c r="H34" s="156"/>
      <c r="I34" s="156"/>
      <c r="J34" s="156"/>
      <c r="K34" s="156"/>
      <c r="L34" s="153"/>
      <c r="M34" s="367" t="str">
        <f t="shared" si="0"/>
        <v/>
      </c>
      <c r="N34" s="787"/>
      <c r="O34" s="149"/>
      <c r="P34" s="152"/>
      <c r="Q34" s="152"/>
      <c r="R34" s="152"/>
      <c r="S34" s="152"/>
      <c r="T34" s="152"/>
      <c r="U34" s="152"/>
      <c r="V34" s="152"/>
      <c r="W34" s="152"/>
      <c r="X34" s="153"/>
      <c r="Y34" s="367" t="str">
        <f t="shared" si="1"/>
        <v/>
      </c>
      <c r="Z34" s="915"/>
      <c r="AA34" s="36" t="str">
        <f t="shared" si="2"/>
        <v/>
      </c>
      <c r="AB34" s="37"/>
      <c r="AC34" s="72" t="str">
        <f>IF(ISNUMBER(B34),IF(VLOOKUP(AA34,'Verrechnungs- Notenpunkte'!$A$5:$B$20,2,TRUE)-AB34&gt;=0,VLOOKUP(AA34,'Verrechnungs- Notenpunkte'!$A$5:$B$20,2,TRUE)-AB34,0),"")</f>
        <v/>
      </c>
    </row>
    <row r="35" spans="1:29" ht="25.9" customHeight="1" x14ac:dyDescent="0.25">
      <c r="A35" s="124">
        <v>26</v>
      </c>
      <c r="B35" s="157"/>
      <c r="C35" s="130"/>
      <c r="D35" s="133"/>
      <c r="E35" s="133"/>
      <c r="F35" s="133"/>
      <c r="G35" s="133"/>
      <c r="H35" s="201"/>
      <c r="I35" s="201"/>
      <c r="J35" s="201"/>
      <c r="K35" s="201"/>
      <c r="L35" s="134"/>
      <c r="M35" s="366" t="str">
        <f t="shared" si="0"/>
        <v/>
      </c>
      <c r="N35" s="787"/>
      <c r="O35" s="130"/>
      <c r="P35" s="133"/>
      <c r="Q35" s="133"/>
      <c r="R35" s="133"/>
      <c r="S35" s="133"/>
      <c r="T35" s="133"/>
      <c r="U35" s="133"/>
      <c r="V35" s="133"/>
      <c r="W35" s="133"/>
      <c r="X35" s="134"/>
      <c r="Y35" s="366" t="str">
        <f t="shared" si="1"/>
        <v/>
      </c>
      <c r="Z35" s="915"/>
      <c r="AA35" s="35" t="str">
        <f t="shared" si="2"/>
        <v/>
      </c>
      <c r="AB35" s="91"/>
      <c r="AC35" s="73" t="str">
        <f>IF(ISNUMBER(B35),IF(VLOOKUP(AA35,'Verrechnungs- Notenpunkte'!$A$5:$B$20,2,TRUE)-AB35&gt;=0,VLOOKUP(AA35,'Verrechnungs- Notenpunkte'!$A$5:$B$20,2,TRUE)-AB35,0),"")</f>
        <v/>
      </c>
    </row>
    <row r="36" spans="1:29" ht="25.9" customHeight="1" x14ac:dyDescent="0.25">
      <c r="A36" s="364">
        <v>27</v>
      </c>
      <c r="B36" s="160"/>
      <c r="C36" s="141"/>
      <c r="D36" s="144"/>
      <c r="E36" s="144"/>
      <c r="F36" s="144"/>
      <c r="G36" s="144"/>
      <c r="H36" s="147"/>
      <c r="I36" s="147"/>
      <c r="J36" s="147"/>
      <c r="K36" s="147"/>
      <c r="L36" s="145"/>
      <c r="M36" s="366" t="str">
        <f t="shared" si="0"/>
        <v/>
      </c>
      <c r="N36" s="787"/>
      <c r="O36" s="141"/>
      <c r="P36" s="144"/>
      <c r="Q36" s="144"/>
      <c r="R36" s="144"/>
      <c r="S36" s="144"/>
      <c r="T36" s="144"/>
      <c r="U36" s="144"/>
      <c r="V36" s="144"/>
      <c r="W36" s="144"/>
      <c r="X36" s="145"/>
      <c r="Y36" s="368" t="str">
        <f t="shared" si="1"/>
        <v/>
      </c>
      <c r="Z36" s="915"/>
      <c r="AA36" s="33" t="str">
        <f t="shared" si="2"/>
        <v/>
      </c>
      <c r="AB36" s="92"/>
      <c r="AC36" s="71" t="str">
        <f>IF(ISNUMBER(B36),IF(VLOOKUP(AA36,'Verrechnungs- Notenpunkte'!$A$5:$B$20,2,TRUE)-AB36&gt;=0,VLOOKUP(AA36,'Verrechnungs- Notenpunkte'!$A$5:$B$20,2,TRUE)-AB36,0),"")</f>
        <v/>
      </c>
    </row>
    <row r="37" spans="1:29" ht="25.9" customHeight="1" x14ac:dyDescent="0.25">
      <c r="A37" s="364">
        <v>28</v>
      </c>
      <c r="B37" s="160"/>
      <c r="C37" s="141"/>
      <c r="D37" s="144"/>
      <c r="E37" s="144"/>
      <c r="F37" s="144"/>
      <c r="G37" s="144"/>
      <c r="H37" s="147"/>
      <c r="I37" s="147"/>
      <c r="J37" s="147"/>
      <c r="K37" s="147"/>
      <c r="L37" s="145"/>
      <c r="M37" s="366" t="str">
        <f t="shared" si="0"/>
        <v/>
      </c>
      <c r="N37" s="787"/>
      <c r="O37" s="141"/>
      <c r="P37" s="144"/>
      <c r="Q37" s="144"/>
      <c r="R37" s="144"/>
      <c r="S37" s="144"/>
      <c r="T37" s="144"/>
      <c r="U37" s="144"/>
      <c r="V37" s="144"/>
      <c r="W37" s="144"/>
      <c r="X37" s="145"/>
      <c r="Y37" s="368" t="str">
        <f t="shared" si="1"/>
        <v/>
      </c>
      <c r="Z37" s="915"/>
      <c r="AA37" s="33" t="str">
        <f t="shared" si="2"/>
        <v/>
      </c>
      <c r="AB37" s="92"/>
      <c r="AC37" s="71" t="str">
        <f>IF(ISNUMBER(B37),IF(VLOOKUP(AA37,'Verrechnungs- Notenpunkte'!$A$5:$B$20,2,TRUE)-AB37&gt;=0,VLOOKUP(AA37,'Verrechnungs- Notenpunkte'!$A$5:$B$20,2,TRUE)-AB37,0),"")</f>
        <v/>
      </c>
    </row>
    <row r="38" spans="1:29" ht="25.9" customHeight="1" x14ac:dyDescent="0.25">
      <c r="A38" s="364">
        <v>29</v>
      </c>
      <c r="B38" s="160"/>
      <c r="C38" s="141"/>
      <c r="D38" s="144"/>
      <c r="E38" s="144"/>
      <c r="F38" s="144"/>
      <c r="G38" s="144"/>
      <c r="H38" s="147"/>
      <c r="I38" s="147"/>
      <c r="J38" s="147"/>
      <c r="K38" s="147"/>
      <c r="L38" s="145"/>
      <c r="M38" s="366" t="str">
        <f t="shared" si="0"/>
        <v/>
      </c>
      <c r="N38" s="787"/>
      <c r="O38" s="141"/>
      <c r="P38" s="144"/>
      <c r="Q38" s="144"/>
      <c r="R38" s="144"/>
      <c r="S38" s="144"/>
      <c r="T38" s="144"/>
      <c r="U38" s="144"/>
      <c r="V38" s="144"/>
      <c r="W38" s="144"/>
      <c r="X38" s="145"/>
      <c r="Y38" s="368" t="str">
        <f t="shared" si="1"/>
        <v/>
      </c>
      <c r="Z38" s="915"/>
      <c r="AA38" s="33" t="str">
        <f t="shared" si="2"/>
        <v/>
      </c>
      <c r="AB38" s="92"/>
      <c r="AC38" s="71" t="str">
        <f>IF(ISNUMBER(B38),IF(VLOOKUP(AA38,'Verrechnungs- Notenpunkte'!$A$5:$B$20,2,TRUE)-AB38&gt;=0,VLOOKUP(AA38,'Verrechnungs- Notenpunkte'!$A$5:$B$20,2,TRUE)-AB38,0),"")</f>
        <v/>
      </c>
    </row>
    <row r="39" spans="1:29" ht="25.9" customHeight="1" thickBot="1" x14ac:dyDescent="0.3">
      <c r="A39" s="365">
        <v>30</v>
      </c>
      <c r="B39" s="161"/>
      <c r="C39" s="149"/>
      <c r="D39" s="152"/>
      <c r="E39" s="152"/>
      <c r="F39" s="152"/>
      <c r="G39" s="152"/>
      <c r="H39" s="156"/>
      <c r="I39" s="156"/>
      <c r="J39" s="156"/>
      <c r="K39" s="156"/>
      <c r="L39" s="153"/>
      <c r="M39" s="367" t="str">
        <f t="shared" si="0"/>
        <v/>
      </c>
      <c r="N39" s="787"/>
      <c r="O39" s="149"/>
      <c r="P39" s="152"/>
      <c r="Q39" s="152"/>
      <c r="R39" s="152"/>
      <c r="S39" s="152"/>
      <c r="T39" s="152"/>
      <c r="U39" s="152"/>
      <c r="V39" s="152"/>
      <c r="W39" s="152"/>
      <c r="X39" s="153"/>
      <c r="Y39" s="367" t="str">
        <f t="shared" si="1"/>
        <v/>
      </c>
      <c r="Z39" s="915"/>
      <c r="AA39" s="36" t="str">
        <f t="shared" si="2"/>
        <v/>
      </c>
      <c r="AB39" s="37"/>
      <c r="AC39" s="72" t="str">
        <f>IF(ISNUMBER(B39),IF(VLOOKUP(AA39,'Verrechnungs- Notenpunkte'!$A$5:$B$20,2,TRUE)-AB39&gt;=0,VLOOKUP(AA39,'Verrechnungs- Notenpunkte'!$A$5:$B$20,2,TRUE)-AB39,0),"")</f>
        <v/>
      </c>
    </row>
    <row r="40" spans="1:29" ht="25.9" customHeight="1" x14ac:dyDescent="0.35">
      <c r="J40" s="601" t="s">
        <v>56</v>
      </c>
      <c r="K40" s="601"/>
      <c r="L40" s="601"/>
      <c r="M40" s="64" t="str">
        <f>IF(SUM(M10:M39)&gt;0,SUM(M10:M39)/COUNTIF(M10:M39,"&gt;0"), "")</f>
        <v/>
      </c>
      <c r="N40" s="52"/>
      <c r="O40" s="52"/>
      <c r="P40" s="52"/>
      <c r="Q40" s="52"/>
      <c r="R40" s="52"/>
      <c r="S40" s="52"/>
      <c r="T40" s="52"/>
      <c r="U40" s="52"/>
      <c r="V40" s="601" t="s">
        <v>56</v>
      </c>
      <c r="W40" s="601"/>
      <c r="X40" s="601"/>
      <c r="Y40" s="64" t="str">
        <f>IF(SUM(Y10:Y39)&gt;0,SUM(Y10:Y39)/COUNTIF(Y10:Y39,"&gt;0"), "")</f>
        <v/>
      </c>
      <c r="AB40" s="61" t="s">
        <v>66</v>
      </c>
      <c r="AC40" s="80" t="str">
        <f>IF(COUNT(AC10:AC39)&gt;0,SUM(AC10:AC39)/COUNT(AC10:AC39),"")</f>
        <v/>
      </c>
    </row>
    <row r="41" spans="1:29" ht="13.5" customHeight="1" thickBot="1" x14ac:dyDescent="0.3"/>
    <row r="42" spans="1:29" ht="30" customHeight="1" x14ac:dyDescent="0.25">
      <c r="A42" s="903" t="s">
        <v>8</v>
      </c>
      <c r="B42" s="904"/>
      <c r="C42" s="904"/>
      <c r="D42" s="904"/>
      <c r="E42" s="904"/>
      <c r="F42" s="904"/>
      <c r="G42" s="904"/>
      <c r="H42" s="904"/>
      <c r="I42" s="904"/>
      <c r="J42" s="904"/>
      <c r="K42" s="904"/>
      <c r="L42" s="904"/>
      <c r="M42" s="904"/>
      <c r="N42" s="905"/>
    </row>
    <row r="43" spans="1:29" ht="45" customHeight="1" x14ac:dyDescent="0.25">
      <c r="A43" s="912" t="s">
        <v>24</v>
      </c>
      <c r="B43" s="913"/>
      <c r="C43" s="913"/>
      <c r="D43" s="901"/>
      <c r="E43" s="901"/>
      <c r="F43" s="901"/>
      <c r="G43" s="901"/>
      <c r="H43" s="901"/>
      <c r="I43" s="901"/>
      <c r="J43" s="901"/>
      <c r="K43" s="901"/>
      <c r="L43" s="901"/>
      <c r="M43" s="901"/>
      <c r="N43" s="902"/>
    </row>
    <row r="44" spans="1:29" ht="58.5" customHeight="1" thickBot="1" x14ac:dyDescent="0.3">
      <c r="A44" s="910" t="s">
        <v>3</v>
      </c>
      <c r="B44" s="911"/>
      <c r="C44" s="911"/>
      <c r="D44" s="899"/>
      <c r="E44" s="899"/>
      <c r="F44" s="899"/>
      <c r="G44" s="899"/>
      <c r="H44" s="899"/>
      <c r="I44" s="899"/>
      <c r="J44" s="899"/>
      <c r="K44" s="899"/>
      <c r="L44" s="899"/>
      <c r="M44" s="899"/>
      <c r="N44" s="900"/>
    </row>
    <row r="49" spans="1:7" hidden="1" x14ac:dyDescent="0.25"/>
    <row r="50" spans="1:7" ht="17.5" hidden="1" x14ac:dyDescent="0.35">
      <c r="A50" s="46" t="s">
        <v>2</v>
      </c>
    </row>
    <row r="51" spans="1:7" ht="17.5" hidden="1" x14ac:dyDescent="0.35">
      <c r="A51" s="44" t="s">
        <v>46</v>
      </c>
    </row>
    <row r="52" spans="1:7" ht="17.5" hidden="1" x14ac:dyDescent="0.35">
      <c r="A52" s="44" t="s">
        <v>45</v>
      </c>
    </row>
    <row r="53" spans="1:7" ht="17.5" hidden="1" x14ac:dyDescent="0.35">
      <c r="A53" s="44" t="s">
        <v>43</v>
      </c>
    </row>
    <row r="54" spans="1:7" ht="17.5" hidden="1" x14ac:dyDescent="0.35">
      <c r="A54" s="44" t="s">
        <v>42</v>
      </c>
    </row>
    <row r="55" spans="1:7" ht="17.5" hidden="1" x14ac:dyDescent="0.35">
      <c r="A55" s="44" t="s">
        <v>41</v>
      </c>
      <c r="B55" s="15"/>
      <c r="C55" s="15"/>
      <c r="D55" s="15"/>
      <c r="G55" s="15"/>
    </row>
    <row r="56" spans="1:7" ht="17.5" hidden="1" x14ac:dyDescent="0.35">
      <c r="A56" s="44" t="s">
        <v>40</v>
      </c>
    </row>
    <row r="57" spans="1:7" ht="17.5" hidden="1" x14ac:dyDescent="0.35">
      <c r="A57" s="44" t="s">
        <v>38</v>
      </c>
      <c r="B57" s="15"/>
      <c r="C57" s="15"/>
      <c r="D57" s="15"/>
      <c r="G57" s="15"/>
    </row>
    <row r="58" spans="1:7" ht="17.5" hidden="1" x14ac:dyDescent="0.35">
      <c r="A58" s="44" t="s">
        <v>39</v>
      </c>
      <c r="B58" s="15"/>
      <c r="C58" s="15"/>
      <c r="D58" s="15"/>
      <c r="G58" s="15"/>
    </row>
    <row r="59" spans="1:7" ht="17.5" hidden="1" x14ac:dyDescent="0.35">
      <c r="A59" s="44" t="s">
        <v>35</v>
      </c>
    </row>
    <row r="60" spans="1:7" ht="17.5" hidden="1" x14ac:dyDescent="0.35">
      <c r="A60" s="44" t="s">
        <v>34</v>
      </c>
    </row>
    <row r="61" spans="1:7" s="15" customFormat="1" ht="17.5" hidden="1" x14ac:dyDescent="0.35">
      <c r="A61" s="44" t="s">
        <v>33</v>
      </c>
    </row>
    <row r="62" spans="1:7" ht="17.5" hidden="1" x14ac:dyDescent="0.35">
      <c r="A62" s="44" t="s">
        <v>28</v>
      </c>
    </row>
    <row r="63" spans="1:7" hidden="1" x14ac:dyDescent="0.25"/>
  </sheetData>
  <sheetProtection algorithmName="SHA-512" hashValue="soGeEI9zIYkHngUvdve1d+K33bEL+iXILCR1Lua7RzuOWxzX+9baOGamR36rlHCYQzHImzJ6TEFcSO7hgvoWFA==" saltValue="9+Kcq7eJHw3NaWn5ScpDfA==" spinCount="100000" sheet="1" selectLockedCells="1"/>
  <mergeCells count="36">
    <mergeCell ref="V40:X40"/>
    <mergeCell ref="X1:AA1"/>
    <mergeCell ref="AB1:AC1"/>
    <mergeCell ref="AB5:AB9"/>
    <mergeCell ref="AC5:AC9"/>
    <mergeCell ref="Y5:Y8"/>
    <mergeCell ref="Z5:Z39"/>
    <mergeCell ref="AA5:AA8"/>
    <mergeCell ref="I1:W1"/>
    <mergeCell ref="C5:L7"/>
    <mergeCell ref="O5:X7"/>
    <mergeCell ref="C1:E1"/>
    <mergeCell ref="A2:E2"/>
    <mergeCell ref="F1:H1"/>
    <mergeCell ref="F2:K2"/>
    <mergeCell ref="A3:E3"/>
    <mergeCell ref="D44:N44"/>
    <mergeCell ref="D43:N43"/>
    <mergeCell ref="A42:N42"/>
    <mergeCell ref="J40:L40"/>
    <mergeCell ref="M5:M8"/>
    <mergeCell ref="N5:N39"/>
    <mergeCell ref="A8:B8"/>
    <mergeCell ref="A5:A7"/>
    <mergeCell ref="A44:C44"/>
    <mergeCell ref="B5:B7"/>
    <mergeCell ref="A43:C43"/>
    <mergeCell ref="A9:B9"/>
    <mergeCell ref="F3:U3"/>
    <mergeCell ref="A1:B1"/>
    <mergeCell ref="L2:P2"/>
    <mergeCell ref="AA2:AC2"/>
    <mergeCell ref="AA3:AC3"/>
    <mergeCell ref="V2:Z2"/>
    <mergeCell ref="V3:Z3"/>
    <mergeCell ref="Q2:U2"/>
  </mergeCells>
  <conditionalFormatting sqref="C10:L39 O10:X39">
    <cfRule type="expression" dxfId="77" priority="21">
      <formula>MOD(C10,0.5)&lt;&gt;0</formula>
    </cfRule>
  </conditionalFormatting>
  <conditionalFormatting sqref="C10:C39 P10:R39">
    <cfRule type="cellIs" dxfId="76" priority="20" operator="greaterThan">
      <formula>C$9</formula>
    </cfRule>
  </conditionalFormatting>
  <conditionalFormatting sqref="D10:F13">
    <cfRule type="cellIs" dxfId="75" priority="19" operator="greaterThan">
      <formula>D$9</formula>
    </cfRule>
  </conditionalFormatting>
  <conditionalFormatting sqref="G10:G39">
    <cfRule type="cellIs" dxfId="74" priority="18" operator="greaterThan">
      <formula>G$9</formula>
    </cfRule>
  </conditionalFormatting>
  <conditionalFormatting sqref="H10:H39">
    <cfRule type="cellIs" dxfId="73" priority="17" operator="greaterThan">
      <formula>H$9</formula>
    </cfRule>
  </conditionalFormatting>
  <conditionalFormatting sqref="I10:J39">
    <cfRule type="cellIs" dxfId="72" priority="15" operator="greaterThan">
      <formula>I$9</formula>
    </cfRule>
  </conditionalFormatting>
  <conditionalFormatting sqref="K10:K39">
    <cfRule type="cellIs" dxfId="71" priority="14" operator="greaterThan">
      <formula>K$9</formula>
    </cfRule>
  </conditionalFormatting>
  <conditionalFormatting sqref="L10:L39">
    <cfRule type="cellIs" dxfId="70" priority="13" operator="greaterThan">
      <formula>L$9</formula>
    </cfRule>
  </conditionalFormatting>
  <conditionalFormatting sqref="M9">
    <cfRule type="cellIs" dxfId="69" priority="12" operator="notEqual">
      <formula>60</formula>
    </cfRule>
  </conditionalFormatting>
  <conditionalFormatting sqref="Y9">
    <cfRule type="cellIs" dxfId="68" priority="11" operator="notEqual">
      <formula>60</formula>
    </cfRule>
  </conditionalFormatting>
  <conditionalFormatting sqref="O10:O39">
    <cfRule type="cellIs" dxfId="67" priority="10" operator="greaterThan">
      <formula>O$9</formula>
    </cfRule>
  </conditionalFormatting>
  <conditionalFormatting sqref="S10:S39">
    <cfRule type="cellIs" dxfId="66" priority="8" operator="greaterThan">
      <formula>S$9</formula>
    </cfRule>
  </conditionalFormatting>
  <conditionalFormatting sqref="T10:T39">
    <cfRule type="cellIs" dxfId="65" priority="7" operator="greaterThan">
      <formula>T$9</formula>
    </cfRule>
  </conditionalFormatting>
  <conditionalFormatting sqref="U10:U39">
    <cfRule type="cellIs" dxfId="64" priority="6" operator="greaterThan">
      <formula>U$9</formula>
    </cfRule>
  </conditionalFormatting>
  <conditionalFormatting sqref="V10:V39">
    <cfRule type="cellIs" dxfId="63" priority="5" operator="greaterThan">
      <formula>V$9</formula>
    </cfRule>
  </conditionalFormatting>
  <conditionalFormatting sqref="W10:W39">
    <cfRule type="cellIs" dxfId="62" priority="4" operator="greaterThan">
      <formula>W$9</formula>
    </cfRule>
  </conditionalFormatting>
  <conditionalFormatting sqref="X10:X39">
    <cfRule type="cellIs" dxfId="61" priority="3" operator="greaterThan">
      <formula>X$9</formula>
    </cfRule>
  </conditionalFormatting>
  <dataValidations count="6">
    <dataValidation type="whole" allowBlank="1" showInputMessage="1" showErrorMessage="1" errorTitle="Achtung" error="Bitte nur ganze Noten zwischen 0 und 2 NP eintragen!" sqref="AB10:AB39">
      <formula1>0</formula1>
      <formula2>2</formula2>
    </dataValidation>
    <dataValidation type="list" allowBlank="1" showInputMessage="1" showErrorMessage="1" sqref="AB1:AC1">
      <formula1>"EK, ZK, EB"</formula1>
    </dataValidation>
    <dataValidation type="whole" showInputMessage="1" showErrorMessage="1" errorTitle="Achtung" error="Bitte ganze BE eingeben bzw. maximal mögliche BE beachten!" sqref="O10:X39 C10:L39">
      <formula1>0</formula1>
      <formula2>C$9</formula2>
    </dataValidation>
    <dataValidation type="list" allowBlank="1" showInputMessage="1" showErrorMessage="1" sqref="F3:U3">
      <formula1>$A$51:$A$62</formula1>
    </dataValidation>
    <dataValidation type="list" allowBlank="1" showInputMessage="1" showErrorMessage="1" sqref="F1:H1">
      <formula1>"HT,NT,NNT"</formula1>
    </dataValidation>
    <dataValidation type="whole" allowBlank="1" showInputMessage="1" showErrorMessage="1" errorTitle="Achtung!" error="Bitte nur ganze Zahlen eingeben!" sqref="C9:L9 O9:X9">
      <formula1>1</formula1>
      <formula2>60</formula2>
    </dataValidation>
  </dataValidations>
  <pageMargins left="0.39370078740157483" right="0.39370078740157483" top="0.39370078740157483" bottom="0.39370078740157483" header="0.31496062992125984" footer="0.31496062992125984"/>
  <pageSetup paperSize="9" scale="62"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AP44"/>
  <sheetViews>
    <sheetView showGridLines="0" zoomScale="80" zoomScaleNormal="80" workbookViewId="0">
      <pane ySplit="9" topLeftCell="A10" activePane="bottomLeft" state="frozen"/>
      <selection sqref="A1:M1"/>
      <selection pane="bottomLeft" activeCell="I1" sqref="I1:J1"/>
    </sheetView>
  </sheetViews>
  <sheetFormatPr baseColWidth="10" defaultColWidth="11.453125" defaultRowHeight="12.5" x14ac:dyDescent="0.25"/>
  <cols>
    <col min="1" max="1" width="12.7265625" style="15" customWidth="1"/>
    <col min="2" max="2" width="7.7265625" style="15" customWidth="1"/>
    <col min="3" max="4" width="3.26953125" style="15" customWidth="1"/>
    <col min="5" max="5" width="4.81640625" style="9" customWidth="1"/>
    <col min="6" max="6" width="7.81640625" style="9" customWidth="1"/>
    <col min="7" max="8" width="6.81640625" style="9" customWidth="1"/>
    <col min="9" max="9" width="6.81640625" style="15" customWidth="1"/>
    <col min="10" max="12" width="6.81640625" style="9" customWidth="1"/>
    <col min="13" max="13" width="6.81640625" style="15" customWidth="1"/>
    <col min="14" max="14" width="6.81640625" style="9" customWidth="1"/>
    <col min="15" max="15" width="6.81640625" style="15" customWidth="1"/>
    <col min="16" max="31" width="6.81640625" style="9" customWidth="1"/>
    <col min="32" max="32" width="10.1796875" style="9" customWidth="1"/>
    <col min="33" max="33" width="2.1796875" style="9" customWidth="1"/>
    <col min="34" max="34" width="35.453125" style="9" customWidth="1"/>
    <col min="35" max="16384" width="11.453125" style="9"/>
  </cols>
  <sheetData>
    <row r="1" spans="5:42" ht="30" customHeight="1" thickBot="1" x14ac:dyDescent="0.3">
      <c r="E1" s="606" t="s">
        <v>1</v>
      </c>
      <c r="F1" s="605"/>
      <c r="G1" s="606">
        <f>Hinweis!B1</f>
        <v>2024</v>
      </c>
      <c r="H1" s="605"/>
      <c r="I1" s="608"/>
      <c r="J1" s="609"/>
      <c r="K1" s="606" t="s">
        <v>64</v>
      </c>
      <c r="L1" s="605"/>
      <c r="M1" s="605"/>
      <c r="N1" s="605"/>
      <c r="O1" s="605"/>
      <c r="P1" s="605"/>
      <c r="Q1" s="605"/>
      <c r="R1" s="605"/>
      <c r="S1" s="605"/>
      <c r="T1" s="605"/>
      <c r="U1" s="605"/>
      <c r="V1" s="605"/>
      <c r="W1" s="605"/>
      <c r="X1" s="605"/>
      <c r="Y1" s="605"/>
      <c r="Z1" s="605"/>
      <c r="AA1" s="605"/>
      <c r="AB1" s="607"/>
      <c r="AC1" s="936" t="s">
        <v>86</v>
      </c>
      <c r="AD1" s="937"/>
      <c r="AE1" s="937"/>
      <c r="AF1" s="103"/>
    </row>
    <row r="2" spans="5:42" ht="30" customHeight="1" thickBot="1" x14ac:dyDescent="0.3">
      <c r="E2" s="563" t="s">
        <v>126</v>
      </c>
      <c r="F2" s="564"/>
      <c r="G2" s="564"/>
      <c r="H2" s="564"/>
      <c r="I2" s="861"/>
      <c r="J2" s="716"/>
      <c r="K2" s="716"/>
      <c r="L2" s="716"/>
      <c r="M2" s="716"/>
      <c r="N2" s="716"/>
      <c r="O2" s="717"/>
      <c r="P2" s="563" t="s">
        <v>125</v>
      </c>
      <c r="Q2" s="564"/>
      <c r="R2" s="564"/>
      <c r="S2" s="648"/>
      <c r="T2" s="561"/>
      <c r="U2" s="562"/>
      <c r="V2" s="562"/>
      <c r="W2" s="562"/>
      <c r="X2" s="613"/>
      <c r="Y2" s="556" t="s">
        <v>127</v>
      </c>
      <c r="Z2" s="557"/>
      <c r="AA2" s="557"/>
      <c r="AB2" s="557"/>
      <c r="AC2" s="561"/>
      <c r="AD2" s="562"/>
      <c r="AE2" s="562"/>
      <c r="AF2" s="613"/>
    </row>
    <row r="3" spans="5:42" ht="30" customHeight="1" thickBot="1" x14ac:dyDescent="0.3">
      <c r="E3" s="556" t="s">
        <v>2</v>
      </c>
      <c r="F3" s="557"/>
      <c r="G3" s="557"/>
      <c r="H3" s="557"/>
      <c r="I3" s="933" t="s">
        <v>29</v>
      </c>
      <c r="J3" s="934"/>
      <c r="K3" s="934"/>
      <c r="L3" s="934"/>
      <c r="M3" s="934"/>
      <c r="N3" s="934"/>
      <c r="O3" s="934"/>
      <c r="P3" s="934"/>
      <c r="Q3" s="934"/>
      <c r="R3" s="934"/>
      <c r="S3" s="934"/>
      <c r="T3" s="934"/>
      <c r="U3" s="934"/>
      <c r="V3" s="934"/>
      <c r="W3" s="934"/>
      <c r="X3" s="935"/>
      <c r="Y3" s="556" t="s">
        <v>17</v>
      </c>
      <c r="Z3" s="557"/>
      <c r="AA3" s="557"/>
      <c r="AB3" s="558"/>
      <c r="AC3" s="553"/>
      <c r="AD3" s="554"/>
      <c r="AE3" s="554"/>
      <c r="AF3" s="555"/>
    </row>
    <row r="4" spans="5:42" ht="14.25" customHeight="1" thickBot="1" x14ac:dyDescent="0.3">
      <c r="E4" s="15"/>
      <c r="F4" s="15"/>
      <c r="G4" s="15"/>
      <c r="H4" s="15"/>
      <c r="J4" s="15"/>
      <c r="K4" s="15"/>
      <c r="L4" s="15"/>
      <c r="N4" s="15"/>
      <c r="P4" s="15"/>
      <c r="Q4" s="15"/>
      <c r="R4" s="15"/>
      <c r="S4" s="15"/>
      <c r="T4" s="15"/>
      <c r="U4" s="15"/>
      <c r="V4" s="15"/>
      <c r="W4" s="15"/>
      <c r="X4" s="15"/>
      <c r="Y4" s="15"/>
      <c r="Z4" s="15"/>
      <c r="AA4" s="15"/>
      <c r="AB4" s="15"/>
      <c r="AC4" s="12"/>
      <c r="AD4" s="15"/>
      <c r="AE4" s="15"/>
      <c r="AF4" s="15"/>
      <c r="AG4" s="15"/>
      <c r="AH4" s="15"/>
      <c r="AI4" s="15"/>
      <c r="AJ4" s="15"/>
      <c r="AK4" s="15"/>
      <c r="AL4" s="15"/>
      <c r="AM4" s="15"/>
      <c r="AN4" s="15"/>
      <c r="AO4" s="15"/>
      <c r="AP4" s="15"/>
    </row>
    <row r="5" spans="5:42" s="1" customFormat="1" ht="21" customHeight="1" x14ac:dyDescent="0.25">
      <c r="E5" s="566" t="s">
        <v>0</v>
      </c>
      <c r="F5" s="569" t="s">
        <v>70</v>
      </c>
      <c r="G5" s="850" t="s">
        <v>141</v>
      </c>
      <c r="H5" s="579"/>
      <c r="I5" s="579"/>
      <c r="J5" s="579"/>
      <c r="K5" s="579"/>
      <c r="L5" s="579"/>
      <c r="M5" s="579"/>
      <c r="N5" s="579"/>
      <c r="O5" s="579"/>
      <c r="P5" s="579"/>
      <c r="Q5" s="579"/>
      <c r="R5" s="579"/>
      <c r="S5" s="580"/>
      <c r="T5" s="921" t="s">
        <v>10</v>
      </c>
      <c r="U5" s="572" t="s">
        <v>19</v>
      </c>
      <c r="V5" s="573"/>
      <c r="W5" s="573"/>
      <c r="X5" s="573"/>
      <c r="Y5" s="573"/>
      <c r="Z5" s="573"/>
      <c r="AA5" s="573"/>
      <c r="AB5" s="574"/>
      <c r="AC5" s="921" t="s">
        <v>11</v>
      </c>
      <c r="AD5" s="617" t="s">
        <v>144</v>
      </c>
      <c r="AE5" s="617" t="s">
        <v>6</v>
      </c>
      <c r="AF5" s="614" t="s">
        <v>7</v>
      </c>
    </row>
    <row r="6" spans="5:42" ht="18.75" customHeight="1" x14ac:dyDescent="0.25">
      <c r="E6" s="567"/>
      <c r="F6" s="570"/>
      <c r="G6" s="581"/>
      <c r="H6" s="582"/>
      <c r="I6" s="582"/>
      <c r="J6" s="582"/>
      <c r="K6" s="582"/>
      <c r="L6" s="582"/>
      <c r="M6" s="582"/>
      <c r="N6" s="582"/>
      <c r="O6" s="582"/>
      <c r="P6" s="582"/>
      <c r="Q6" s="582"/>
      <c r="R6" s="582"/>
      <c r="S6" s="583"/>
      <c r="T6" s="922"/>
      <c r="U6" s="924"/>
      <c r="V6" s="925"/>
      <c r="W6" s="925"/>
      <c r="X6" s="925"/>
      <c r="Y6" s="925"/>
      <c r="Z6" s="925"/>
      <c r="AA6" s="925"/>
      <c r="AB6" s="926"/>
      <c r="AC6" s="922"/>
      <c r="AD6" s="618"/>
      <c r="AE6" s="618"/>
      <c r="AF6" s="615"/>
      <c r="AG6" s="15"/>
      <c r="AH6" s="916"/>
      <c r="AI6" s="15"/>
      <c r="AJ6" s="15"/>
      <c r="AK6" s="15"/>
      <c r="AL6" s="15"/>
      <c r="AM6" s="15"/>
      <c r="AN6" s="15"/>
      <c r="AO6" s="15"/>
      <c r="AP6" s="15"/>
    </row>
    <row r="7" spans="5:42" ht="39" customHeight="1" x14ac:dyDescent="0.25">
      <c r="E7" s="568"/>
      <c r="F7" s="571"/>
      <c r="G7" s="927"/>
      <c r="H7" s="928"/>
      <c r="I7" s="928"/>
      <c r="J7" s="928"/>
      <c r="K7" s="928"/>
      <c r="L7" s="928"/>
      <c r="M7" s="928"/>
      <c r="N7" s="928"/>
      <c r="O7" s="928"/>
      <c r="P7" s="928"/>
      <c r="Q7" s="928"/>
      <c r="R7" s="928"/>
      <c r="S7" s="929"/>
      <c r="T7" s="922"/>
      <c r="U7" s="930" t="s">
        <v>142</v>
      </c>
      <c r="V7" s="931"/>
      <c r="W7" s="931"/>
      <c r="X7" s="932"/>
      <c r="Y7" s="930" t="s">
        <v>143</v>
      </c>
      <c r="Z7" s="931"/>
      <c r="AA7" s="931"/>
      <c r="AB7" s="932"/>
      <c r="AC7" s="922"/>
      <c r="AD7" s="618"/>
      <c r="AE7" s="618"/>
      <c r="AF7" s="615"/>
      <c r="AH7" s="917"/>
    </row>
    <row r="8" spans="5:42" ht="22" customHeight="1" x14ac:dyDescent="0.25">
      <c r="E8" s="908" t="s">
        <v>5</v>
      </c>
      <c r="F8" s="909"/>
      <c r="G8" s="214"/>
      <c r="H8" s="209"/>
      <c r="I8" s="209"/>
      <c r="J8" s="209"/>
      <c r="K8" s="209"/>
      <c r="L8" s="209"/>
      <c r="M8" s="209"/>
      <c r="N8" s="209"/>
      <c r="O8" s="209"/>
      <c r="P8" s="209"/>
      <c r="Q8" s="209"/>
      <c r="R8" s="209"/>
      <c r="S8" s="372"/>
      <c r="T8" s="923"/>
      <c r="U8" s="381"/>
      <c r="V8" s="382"/>
      <c r="W8" s="382"/>
      <c r="X8" s="389"/>
      <c r="Y8" s="214"/>
      <c r="Z8" s="209"/>
      <c r="AA8" s="209"/>
      <c r="AB8" s="372"/>
      <c r="AC8" s="923"/>
      <c r="AD8" s="618"/>
      <c r="AE8" s="618"/>
      <c r="AF8" s="615"/>
      <c r="AH8" s="917"/>
      <c r="AI8" s="4"/>
      <c r="AJ8" s="5"/>
      <c r="AK8" s="5"/>
      <c r="AL8" s="6"/>
      <c r="AM8" s="6"/>
      <c r="AN8" s="7"/>
      <c r="AO8" s="6"/>
      <c r="AP8" s="6"/>
    </row>
    <row r="9" spans="5:42" ht="22" customHeight="1" thickBot="1" x14ac:dyDescent="0.3">
      <c r="E9" s="711" t="s">
        <v>27</v>
      </c>
      <c r="F9" s="914"/>
      <c r="G9" s="211"/>
      <c r="H9" s="212"/>
      <c r="I9" s="212"/>
      <c r="J9" s="212"/>
      <c r="K9" s="212"/>
      <c r="L9" s="212"/>
      <c r="M9" s="212"/>
      <c r="N9" s="212"/>
      <c r="O9" s="212"/>
      <c r="P9" s="212"/>
      <c r="Q9" s="212"/>
      <c r="R9" s="212"/>
      <c r="S9" s="380"/>
      <c r="T9" s="457">
        <f>SUM(G9:S9)</f>
        <v>0</v>
      </c>
      <c r="U9" s="149"/>
      <c r="V9" s="152"/>
      <c r="W9" s="152"/>
      <c r="X9" s="153"/>
      <c r="Y9" s="150"/>
      <c r="Z9" s="152"/>
      <c r="AA9" s="152"/>
      <c r="AB9" s="153"/>
      <c r="AC9" s="457" t="str">
        <f>IF(COUNT(U9:AB9)&gt;0,IF(AND(SUM(U9:X9)=10,SUM(Y9:AB9)=10),10,"Fehler"),"")</f>
        <v/>
      </c>
      <c r="AD9" s="458">
        <v>60</v>
      </c>
      <c r="AE9" s="849"/>
      <c r="AF9" s="615"/>
      <c r="AH9" s="917"/>
      <c r="AI9" s="6"/>
      <c r="AJ9" s="5"/>
      <c r="AK9" s="5"/>
      <c r="AL9" s="8"/>
      <c r="AM9" s="8"/>
      <c r="AN9" s="8"/>
      <c r="AO9" s="8"/>
      <c r="AP9" s="8"/>
    </row>
    <row r="10" spans="5:42" ht="22.15" customHeight="1" x14ac:dyDescent="0.25">
      <c r="E10" s="127">
        <v>1</v>
      </c>
      <c r="F10" s="183"/>
      <c r="G10" s="131"/>
      <c r="H10" s="133"/>
      <c r="I10" s="133"/>
      <c r="J10" s="133"/>
      <c r="K10" s="133"/>
      <c r="L10" s="133"/>
      <c r="M10" s="133"/>
      <c r="N10" s="133"/>
      <c r="O10" s="133"/>
      <c r="P10" s="133"/>
      <c r="Q10" s="133"/>
      <c r="R10" s="133"/>
      <c r="S10" s="405"/>
      <c r="T10" s="196" t="str">
        <f t="shared" ref="T10:T39" si="0">IF(ISNUMBER(F10),SUM(G10:S10),"")</f>
        <v/>
      </c>
      <c r="U10" s="158"/>
      <c r="V10" s="136"/>
      <c r="W10" s="136"/>
      <c r="X10" s="137"/>
      <c r="Y10" s="135"/>
      <c r="Z10" s="136"/>
      <c r="AA10" s="136"/>
      <c r="AB10" s="137"/>
      <c r="AC10" s="196" t="str">
        <f t="shared" ref="AC10:AC39" si="1">IF(ISNUMBER(F10),IF(OR(SUM(U10:X10)=0,SUM(Y10:AB10)=0),SUM(U10:AB10),"Fehler"),"")</f>
        <v/>
      </c>
      <c r="AD10" s="138" t="str">
        <f t="shared" ref="AD10:AD39" si="2">IF(ISNUMBER(F10),ROUND(T10+AC10,0),"")</f>
        <v/>
      </c>
      <c r="AE10" s="187"/>
      <c r="AF10" s="74" t="str">
        <f>IF(ISNUMBER(F10),IF(VLOOKUP(AD10,{0,0;12,1;16,2;20,3;24,4;27,5;30,6;33,7;36,8;39,9;42,10;45,11;48,12;51,13;54,14;57,15},2,TRUE)-AE10&gt;=0,VLOOKUP(AD10,{0,0;12,1;16,2;20,3;24,4;27,5;30,6;33,7;36,8;39,9;42,10;45,11;48,12;51,13;54,14;57,15},2,TRUE)-AE10,0),"")</f>
        <v/>
      </c>
      <c r="AH10" s="6"/>
      <c r="AI10" s="6"/>
      <c r="AJ10" s="5"/>
      <c r="AK10" s="5"/>
      <c r="AL10" s="6"/>
      <c r="AM10" s="6"/>
      <c r="AN10" s="6"/>
      <c r="AO10" s="6"/>
      <c r="AP10" s="6"/>
    </row>
    <row r="11" spans="5:42" ht="22.15" customHeight="1" x14ac:dyDescent="0.25">
      <c r="E11" s="401">
        <v>2</v>
      </c>
      <c r="F11" s="140"/>
      <c r="G11" s="142"/>
      <c r="H11" s="144"/>
      <c r="I11" s="144"/>
      <c r="J11" s="144"/>
      <c r="K11" s="144"/>
      <c r="L11" s="144"/>
      <c r="M11" s="144"/>
      <c r="N11" s="144"/>
      <c r="O11" s="144"/>
      <c r="P11" s="144"/>
      <c r="Q11" s="144"/>
      <c r="R11" s="144"/>
      <c r="S11" s="145"/>
      <c r="T11" s="406" t="str">
        <f t="shared" si="0"/>
        <v/>
      </c>
      <c r="U11" s="158"/>
      <c r="V11" s="136"/>
      <c r="W11" s="136"/>
      <c r="X11" s="137"/>
      <c r="Y11" s="135"/>
      <c r="Z11" s="136"/>
      <c r="AA11" s="136"/>
      <c r="AB11" s="137"/>
      <c r="AC11" s="407" t="str">
        <f t="shared" si="1"/>
        <v/>
      </c>
      <c r="AD11" s="138" t="str">
        <f t="shared" si="2"/>
        <v/>
      </c>
      <c r="AE11" s="188"/>
      <c r="AF11" s="76" t="str">
        <f>IF(ISNUMBER(F11),IF(VLOOKUP(AD11,{0,0;12,1;16,2;20,3;24,4;27,5;30,6;33,7;36,8;39,9;42,10;45,11;48,12;51,13;54,14;57,15},2,TRUE)-AE11&gt;=0,VLOOKUP(AD11,{0,0;12,1;16,2;20,3;24,4;27,5;30,6;33,7;36,8;39,9;42,10;45,11;48,12;51,13;54,14;57,15},2,TRUE)-AE11,0),"")</f>
        <v/>
      </c>
    </row>
    <row r="12" spans="5:42" ht="22.15" customHeight="1" x14ac:dyDescent="0.25">
      <c r="E12" s="401">
        <v>3</v>
      </c>
      <c r="F12" s="140"/>
      <c r="G12" s="142"/>
      <c r="H12" s="144"/>
      <c r="I12" s="144"/>
      <c r="J12" s="144"/>
      <c r="K12" s="144"/>
      <c r="L12" s="144"/>
      <c r="M12" s="144"/>
      <c r="N12" s="144"/>
      <c r="O12" s="144"/>
      <c r="P12" s="144"/>
      <c r="Q12" s="144"/>
      <c r="R12" s="144"/>
      <c r="S12" s="145"/>
      <c r="T12" s="406" t="str">
        <f t="shared" si="0"/>
        <v/>
      </c>
      <c r="U12" s="158"/>
      <c r="V12" s="136"/>
      <c r="W12" s="136"/>
      <c r="X12" s="137"/>
      <c r="Y12" s="135"/>
      <c r="Z12" s="136"/>
      <c r="AA12" s="136"/>
      <c r="AB12" s="137"/>
      <c r="AC12" s="407" t="str">
        <f t="shared" si="1"/>
        <v/>
      </c>
      <c r="AD12" s="138" t="str">
        <f t="shared" si="2"/>
        <v/>
      </c>
      <c r="AE12" s="188"/>
      <c r="AF12" s="76" t="str">
        <f>IF(ISNUMBER(F12),IF(VLOOKUP(AD12,{0,0;12,1;16,2;20,3;24,4;27,5;30,6;33,7;36,8;39,9;42,10;45,11;48,12;51,13;54,14;57,15},2,TRUE)-AE12&gt;=0,VLOOKUP(AD12,{0,0;12,1;16,2;20,3;24,4;27,5;30,6;33,7;36,8;39,9;42,10;45,11;48,12;51,13;54,14;57,15},2,TRUE)-AE12,0),"")</f>
        <v/>
      </c>
    </row>
    <row r="13" spans="5:42" ht="22.15" customHeight="1" x14ac:dyDescent="0.25">
      <c r="E13" s="401">
        <v>4</v>
      </c>
      <c r="F13" s="140"/>
      <c r="G13" s="142"/>
      <c r="H13" s="144"/>
      <c r="I13" s="144"/>
      <c r="J13" s="144"/>
      <c r="K13" s="144"/>
      <c r="L13" s="144"/>
      <c r="M13" s="144"/>
      <c r="N13" s="144"/>
      <c r="O13" s="144"/>
      <c r="P13" s="144"/>
      <c r="Q13" s="144"/>
      <c r="R13" s="144"/>
      <c r="S13" s="145"/>
      <c r="T13" s="406" t="str">
        <f t="shared" si="0"/>
        <v/>
      </c>
      <c r="U13" s="158"/>
      <c r="V13" s="136"/>
      <c r="W13" s="136"/>
      <c r="X13" s="137"/>
      <c r="Y13" s="135"/>
      <c r="Z13" s="136"/>
      <c r="AA13" s="136"/>
      <c r="AB13" s="137"/>
      <c r="AC13" s="407" t="str">
        <f t="shared" si="1"/>
        <v/>
      </c>
      <c r="AD13" s="138" t="str">
        <f t="shared" si="2"/>
        <v/>
      </c>
      <c r="AE13" s="188"/>
      <c r="AF13" s="76" t="str">
        <f>IF(ISNUMBER(F13),IF(VLOOKUP(AD13,{0,0;12,1;16,2;20,3;24,4;27,5;30,6;33,7;36,8;39,9;42,10;45,11;48,12;51,13;54,14;57,15},2,TRUE)-AE13&gt;=0,VLOOKUP(AD13,{0,0;12,1;16,2;20,3;24,4;27,5;30,6;33,7;36,8;39,9;42,10;45,11;48,12;51,13;54,14;57,15},2,TRUE)-AE13,0),"")</f>
        <v/>
      </c>
    </row>
    <row r="14" spans="5:42" ht="22.15" customHeight="1" thickBot="1" x14ac:dyDescent="0.3">
      <c r="E14" s="404">
        <v>5</v>
      </c>
      <c r="F14" s="207"/>
      <c r="G14" s="150"/>
      <c r="H14" s="152"/>
      <c r="I14" s="152"/>
      <c r="J14" s="152"/>
      <c r="K14" s="152"/>
      <c r="L14" s="152"/>
      <c r="M14" s="152"/>
      <c r="N14" s="152"/>
      <c r="O14" s="152"/>
      <c r="P14" s="152"/>
      <c r="Q14" s="152"/>
      <c r="R14" s="152"/>
      <c r="S14" s="153"/>
      <c r="T14" s="400" t="str">
        <f t="shared" si="0"/>
        <v/>
      </c>
      <c r="U14" s="149"/>
      <c r="V14" s="152"/>
      <c r="W14" s="152"/>
      <c r="X14" s="153"/>
      <c r="Y14" s="150"/>
      <c r="Z14" s="152"/>
      <c r="AA14" s="152"/>
      <c r="AB14" s="153"/>
      <c r="AC14" s="400" t="str">
        <f t="shared" si="1"/>
        <v/>
      </c>
      <c r="AD14" s="155" t="str">
        <f t="shared" si="2"/>
        <v/>
      </c>
      <c r="AE14" s="189"/>
      <c r="AF14" s="77" t="str">
        <f>IF(ISNUMBER(F14),IF(VLOOKUP(AD14,{0,0;12,1;16,2;20,3;24,4;27,5;30,6;33,7;36,8;39,9;42,10;45,11;48,12;51,13;54,14;57,15},2,TRUE)-AE14&gt;=0,VLOOKUP(AD14,{0,0;12,1;16,2;20,3;24,4;27,5;30,6;33,7;36,8;39,9;42,10;45,11;48,12;51,13;54,14;57,15},2,TRUE)-AE14,0),"")</f>
        <v/>
      </c>
    </row>
    <row r="15" spans="5:42" ht="22.15" customHeight="1" x14ac:dyDescent="0.25">
      <c r="E15" s="124">
        <v>6</v>
      </c>
      <c r="F15" s="129"/>
      <c r="G15" s="135"/>
      <c r="H15" s="136"/>
      <c r="I15" s="136"/>
      <c r="J15" s="136"/>
      <c r="K15" s="136"/>
      <c r="L15" s="136"/>
      <c r="M15" s="136"/>
      <c r="N15" s="136"/>
      <c r="O15" s="136"/>
      <c r="P15" s="136"/>
      <c r="Q15" s="139"/>
      <c r="R15" s="139"/>
      <c r="S15" s="137"/>
      <c r="T15" s="406" t="str">
        <f t="shared" si="0"/>
        <v/>
      </c>
      <c r="U15" s="158"/>
      <c r="V15" s="136"/>
      <c r="W15" s="136"/>
      <c r="X15" s="137"/>
      <c r="Y15" s="135"/>
      <c r="Z15" s="136"/>
      <c r="AA15" s="136"/>
      <c r="AB15" s="137"/>
      <c r="AC15" s="406" t="str">
        <f t="shared" si="1"/>
        <v/>
      </c>
      <c r="AD15" s="138" t="str">
        <f t="shared" si="2"/>
        <v/>
      </c>
      <c r="AE15" s="187"/>
      <c r="AF15" s="78" t="str">
        <f>IF(ISNUMBER(F15),IF(VLOOKUP(AD15,{0,0;12,1;16,2;20,3;24,4;27,5;30,6;33,7;36,8;39,9;42,10;45,11;48,12;51,13;54,14;57,15},2,TRUE)-AE15&gt;=0,VLOOKUP(AD15,{0,0;12,1;16,2;20,3;24,4;27,5;30,6;33,7;36,8;39,9;42,10;45,11;48,12;51,13;54,14;57,15},2,TRUE)-AE15,0),"")</f>
        <v/>
      </c>
    </row>
    <row r="16" spans="5:42" ht="22.15" customHeight="1" x14ac:dyDescent="0.25">
      <c r="E16" s="401">
        <v>7</v>
      </c>
      <c r="F16" s="140"/>
      <c r="G16" s="142"/>
      <c r="H16" s="144"/>
      <c r="I16" s="144"/>
      <c r="J16" s="144"/>
      <c r="K16" s="144"/>
      <c r="L16" s="144"/>
      <c r="M16" s="144"/>
      <c r="N16" s="144"/>
      <c r="O16" s="144"/>
      <c r="P16" s="144"/>
      <c r="Q16" s="147"/>
      <c r="R16" s="147"/>
      <c r="S16" s="145"/>
      <c r="T16" s="406" t="str">
        <f t="shared" si="0"/>
        <v/>
      </c>
      <c r="U16" s="158"/>
      <c r="V16" s="136"/>
      <c r="W16" s="136"/>
      <c r="X16" s="137"/>
      <c r="Y16" s="135"/>
      <c r="Z16" s="136"/>
      <c r="AA16" s="136"/>
      <c r="AB16" s="137"/>
      <c r="AC16" s="407" t="str">
        <f t="shared" si="1"/>
        <v/>
      </c>
      <c r="AD16" s="138" t="str">
        <f t="shared" si="2"/>
        <v/>
      </c>
      <c r="AE16" s="188"/>
      <c r="AF16" s="76" t="str">
        <f>IF(ISNUMBER(F16),IF(VLOOKUP(AD16,{0,0;12,1;16,2;20,3;24,4;27,5;30,6;33,7;36,8;39,9;42,10;45,11;48,12;51,13;54,14;57,15},2,TRUE)-AE16&gt;=0,VLOOKUP(AD16,{0,0;12,1;16,2;20,3;24,4;27,5;30,6;33,7;36,8;39,9;42,10;45,11;48,12;51,13;54,14;57,15},2,TRUE)-AE16,0),"")</f>
        <v/>
      </c>
    </row>
    <row r="17" spans="1:32" ht="22.15" customHeight="1" x14ac:dyDescent="0.25">
      <c r="E17" s="401">
        <v>8</v>
      </c>
      <c r="F17" s="140"/>
      <c r="G17" s="142"/>
      <c r="H17" s="144"/>
      <c r="I17" s="144"/>
      <c r="J17" s="144"/>
      <c r="K17" s="144"/>
      <c r="L17" s="144"/>
      <c r="M17" s="144"/>
      <c r="N17" s="144"/>
      <c r="O17" s="144"/>
      <c r="P17" s="144"/>
      <c r="Q17" s="147"/>
      <c r="R17" s="147"/>
      <c r="S17" s="145"/>
      <c r="T17" s="406" t="str">
        <f t="shared" si="0"/>
        <v/>
      </c>
      <c r="U17" s="158"/>
      <c r="V17" s="136"/>
      <c r="W17" s="136"/>
      <c r="X17" s="137"/>
      <c r="Y17" s="135"/>
      <c r="Z17" s="136"/>
      <c r="AA17" s="136"/>
      <c r="AB17" s="137"/>
      <c r="AC17" s="407" t="str">
        <f t="shared" si="1"/>
        <v/>
      </c>
      <c r="AD17" s="138" t="str">
        <f t="shared" si="2"/>
        <v/>
      </c>
      <c r="AE17" s="188"/>
      <c r="AF17" s="76" t="str">
        <f>IF(ISNUMBER(F17),IF(VLOOKUP(AD17,{0,0;12,1;16,2;20,3;24,4;27,5;30,6;33,7;36,8;39,9;42,10;45,11;48,12;51,13;54,14;57,15},2,TRUE)-AE17&gt;=0,VLOOKUP(AD17,{0,0;12,1;16,2;20,3;24,4;27,5;30,6;33,7;36,8;39,9;42,10;45,11;48,12;51,13;54,14;57,15},2,TRUE)-AE17,0),"")</f>
        <v/>
      </c>
    </row>
    <row r="18" spans="1:32" ht="22.15" customHeight="1" x14ac:dyDescent="0.25">
      <c r="E18" s="401">
        <v>9</v>
      </c>
      <c r="F18" s="140"/>
      <c r="G18" s="142"/>
      <c r="H18" s="144"/>
      <c r="I18" s="144"/>
      <c r="J18" s="144"/>
      <c r="K18" s="144"/>
      <c r="L18" s="144"/>
      <c r="M18" s="144"/>
      <c r="N18" s="144"/>
      <c r="O18" s="144"/>
      <c r="P18" s="144"/>
      <c r="Q18" s="147"/>
      <c r="R18" s="147"/>
      <c r="S18" s="145"/>
      <c r="T18" s="406" t="str">
        <f t="shared" si="0"/>
        <v/>
      </c>
      <c r="U18" s="158"/>
      <c r="V18" s="136"/>
      <c r="W18" s="136"/>
      <c r="X18" s="137"/>
      <c r="Y18" s="135"/>
      <c r="Z18" s="136"/>
      <c r="AA18" s="136"/>
      <c r="AB18" s="137"/>
      <c r="AC18" s="407" t="str">
        <f t="shared" si="1"/>
        <v/>
      </c>
      <c r="AD18" s="138" t="str">
        <f t="shared" si="2"/>
        <v/>
      </c>
      <c r="AE18" s="188"/>
      <c r="AF18" s="76" t="str">
        <f>IF(ISNUMBER(F18),IF(VLOOKUP(AD18,{0,0;12,1;16,2;20,3;24,4;27,5;30,6;33,7;36,8;39,9;42,10;45,11;48,12;51,13;54,14;57,15},2,TRUE)-AE18&gt;=0,VLOOKUP(AD18,{0,0;12,1;16,2;20,3;24,4;27,5;30,6;33,7;36,8;39,9;42,10;45,11;48,12;51,13;54,14;57,15},2,TRUE)-AE18,0),"")</f>
        <v/>
      </c>
    </row>
    <row r="19" spans="1:32" ht="22.15" customHeight="1" thickBot="1" x14ac:dyDescent="0.3">
      <c r="E19" s="402">
        <v>10</v>
      </c>
      <c r="F19" s="148"/>
      <c r="G19" s="150"/>
      <c r="H19" s="152"/>
      <c r="I19" s="152"/>
      <c r="J19" s="152"/>
      <c r="K19" s="152"/>
      <c r="L19" s="152"/>
      <c r="M19" s="152"/>
      <c r="N19" s="152"/>
      <c r="O19" s="152"/>
      <c r="P19" s="152"/>
      <c r="Q19" s="213"/>
      <c r="R19" s="213"/>
      <c r="S19" s="380"/>
      <c r="T19" s="400" t="str">
        <f t="shared" si="0"/>
        <v/>
      </c>
      <c r="U19" s="149"/>
      <c r="V19" s="152"/>
      <c r="W19" s="152"/>
      <c r="X19" s="153"/>
      <c r="Y19" s="150"/>
      <c r="Z19" s="152"/>
      <c r="AA19" s="152"/>
      <c r="AB19" s="153"/>
      <c r="AC19" s="400" t="str">
        <f t="shared" si="1"/>
        <v/>
      </c>
      <c r="AD19" s="155" t="str">
        <f t="shared" si="2"/>
        <v/>
      </c>
      <c r="AE19" s="189"/>
      <c r="AF19" s="77" t="str">
        <f>IF(ISNUMBER(F19),IF(VLOOKUP(AD19,{0,0;12,1;16,2;20,3;24,4;27,5;30,6;33,7;36,8;39,9;42,10;45,11;48,12;51,13;54,14;57,15},2,TRUE)-AE19&gt;=0,VLOOKUP(AD19,{0,0;12,1;16,2;20,3;24,4;27,5;30,6;33,7;36,8;39,9;42,10;45,11;48,12;51,13;54,14;57,15},2,TRUE)-AE19,0),"")</f>
        <v/>
      </c>
    </row>
    <row r="20" spans="1:32" ht="22.15" customHeight="1" x14ac:dyDescent="0.25">
      <c r="E20" s="127">
        <v>11</v>
      </c>
      <c r="F20" s="183"/>
      <c r="G20" s="135"/>
      <c r="H20" s="136"/>
      <c r="I20" s="136"/>
      <c r="J20" s="136"/>
      <c r="K20" s="136"/>
      <c r="L20" s="136"/>
      <c r="M20" s="136"/>
      <c r="N20" s="136"/>
      <c r="O20" s="136"/>
      <c r="P20" s="136"/>
      <c r="Q20" s="201"/>
      <c r="R20" s="201"/>
      <c r="S20" s="134"/>
      <c r="T20" s="406" t="str">
        <f t="shared" si="0"/>
        <v/>
      </c>
      <c r="U20" s="158"/>
      <c r="V20" s="136"/>
      <c r="W20" s="136"/>
      <c r="X20" s="137"/>
      <c r="Y20" s="135"/>
      <c r="Z20" s="136"/>
      <c r="AA20" s="136"/>
      <c r="AB20" s="137"/>
      <c r="AC20" s="406" t="str">
        <f t="shared" si="1"/>
        <v/>
      </c>
      <c r="AD20" s="138" t="str">
        <f t="shared" si="2"/>
        <v/>
      </c>
      <c r="AE20" s="187"/>
      <c r="AF20" s="78" t="str">
        <f>IF(ISNUMBER(F20),IF(VLOOKUP(AD20,{0,0;12,1;16,2;20,3;24,4;27,5;30,6;33,7;36,8;39,9;42,10;45,11;48,12;51,13;54,14;57,15},2,TRUE)-AE20&gt;=0,VLOOKUP(AD20,{0,0;12,1;16,2;20,3;24,4;27,5;30,6;33,7;36,8;39,9;42,10;45,11;48,12;51,13;54,14;57,15},2,TRUE)-AE20,0),"")</f>
        <v/>
      </c>
    </row>
    <row r="21" spans="1:32" ht="22.15" customHeight="1" x14ac:dyDescent="0.25">
      <c r="E21" s="401">
        <v>12</v>
      </c>
      <c r="F21" s="140"/>
      <c r="G21" s="142"/>
      <c r="H21" s="144"/>
      <c r="I21" s="144"/>
      <c r="J21" s="144"/>
      <c r="K21" s="144"/>
      <c r="L21" s="144"/>
      <c r="M21" s="144"/>
      <c r="N21" s="144"/>
      <c r="O21" s="144"/>
      <c r="P21" s="144"/>
      <c r="Q21" s="147"/>
      <c r="R21" s="147"/>
      <c r="S21" s="145"/>
      <c r="T21" s="406" t="str">
        <f t="shared" si="0"/>
        <v/>
      </c>
      <c r="U21" s="158"/>
      <c r="V21" s="136"/>
      <c r="W21" s="136"/>
      <c r="X21" s="137"/>
      <c r="Y21" s="135"/>
      <c r="Z21" s="136"/>
      <c r="AA21" s="136"/>
      <c r="AB21" s="137"/>
      <c r="AC21" s="407" t="str">
        <f t="shared" si="1"/>
        <v/>
      </c>
      <c r="AD21" s="138" t="str">
        <f t="shared" si="2"/>
        <v/>
      </c>
      <c r="AE21" s="188"/>
      <c r="AF21" s="76" t="str">
        <f>IF(ISNUMBER(F21),IF(VLOOKUP(AD21,{0,0;12,1;16,2;20,3;24,4;27,5;30,6;33,7;36,8;39,9;42,10;45,11;48,12;51,13;54,14;57,15},2,TRUE)-AE21&gt;=0,VLOOKUP(AD21,{0,0;12,1;16,2;20,3;24,4;27,5;30,6;33,7;36,8;39,9;42,10;45,11;48,12;51,13;54,14;57,15},2,TRUE)-AE21,0),"")</f>
        <v/>
      </c>
    </row>
    <row r="22" spans="1:32" ht="22.15" customHeight="1" thickBot="1" x14ac:dyDescent="0.3">
      <c r="E22" s="401">
        <v>13</v>
      </c>
      <c r="F22" s="140"/>
      <c r="G22" s="142"/>
      <c r="H22" s="144"/>
      <c r="I22" s="144"/>
      <c r="J22" s="144"/>
      <c r="K22" s="144"/>
      <c r="L22" s="144"/>
      <c r="M22" s="144"/>
      <c r="N22" s="144"/>
      <c r="O22" s="144"/>
      <c r="P22" s="144"/>
      <c r="Q22" s="147"/>
      <c r="R22" s="147"/>
      <c r="S22" s="145"/>
      <c r="T22" s="406" t="str">
        <f t="shared" si="0"/>
        <v/>
      </c>
      <c r="U22" s="158"/>
      <c r="V22" s="136"/>
      <c r="W22" s="136"/>
      <c r="X22" s="137"/>
      <c r="Y22" s="135"/>
      <c r="Z22" s="136"/>
      <c r="AA22" s="136"/>
      <c r="AB22" s="137"/>
      <c r="AC22" s="407" t="str">
        <f t="shared" si="1"/>
        <v/>
      </c>
      <c r="AD22" s="138" t="str">
        <f t="shared" si="2"/>
        <v/>
      </c>
      <c r="AE22" s="188"/>
      <c r="AF22" s="76" t="str">
        <f>IF(ISNUMBER(F22),IF(VLOOKUP(AD22,{0,0;12,1;16,2;20,3;24,4;27,5;30,6;33,7;36,8;39,9;42,10;45,11;48,12;51,13;54,14;57,15},2,TRUE)-AE22&gt;=0,VLOOKUP(AD22,{0,0;12,1;16,2;20,3;24,4;27,5;30,6;33,7;36,8;39,9;42,10;45,11;48,12;51,13;54,14;57,15},2,TRUE)-AE22,0),"")</f>
        <v/>
      </c>
    </row>
    <row r="23" spans="1:32" ht="22.15" customHeight="1" x14ac:dyDescent="0.25">
      <c r="A23" s="680" t="s">
        <v>3</v>
      </c>
      <c r="B23" s="808" t="s">
        <v>24</v>
      </c>
      <c r="C23" s="811" t="s">
        <v>8</v>
      </c>
      <c r="E23" s="401">
        <v>14</v>
      </c>
      <c r="F23" s="140"/>
      <c r="G23" s="142"/>
      <c r="H23" s="144"/>
      <c r="I23" s="144"/>
      <c r="J23" s="144"/>
      <c r="K23" s="144"/>
      <c r="L23" s="144"/>
      <c r="M23" s="144"/>
      <c r="N23" s="144"/>
      <c r="O23" s="144"/>
      <c r="P23" s="144"/>
      <c r="Q23" s="147"/>
      <c r="R23" s="147"/>
      <c r="S23" s="145"/>
      <c r="T23" s="406" t="str">
        <f t="shared" si="0"/>
        <v/>
      </c>
      <c r="U23" s="158"/>
      <c r="V23" s="136"/>
      <c r="W23" s="136"/>
      <c r="X23" s="137"/>
      <c r="Y23" s="135"/>
      <c r="Z23" s="136"/>
      <c r="AA23" s="136"/>
      <c r="AB23" s="137"/>
      <c r="AC23" s="407" t="str">
        <f t="shared" si="1"/>
        <v/>
      </c>
      <c r="AD23" s="138" t="str">
        <f t="shared" si="2"/>
        <v/>
      </c>
      <c r="AE23" s="188"/>
      <c r="AF23" s="76" t="str">
        <f>IF(ISNUMBER(F23),IF(VLOOKUP(AD23,{0,0;12,1;16,2;20,3;24,4;27,5;30,6;33,7;36,8;39,9;42,10;45,11;48,12;51,13;54,14;57,15},2,TRUE)-AE23&gt;=0,VLOOKUP(AD23,{0,0;12,1;16,2;20,3;24,4;27,5;30,6;33,7;36,8;39,9;42,10;45,11;48,12;51,13;54,14;57,15},2,TRUE)-AE23,0),"")</f>
        <v/>
      </c>
    </row>
    <row r="24" spans="1:32" ht="22.15" customHeight="1" thickBot="1" x14ac:dyDescent="0.3">
      <c r="A24" s="681"/>
      <c r="B24" s="809"/>
      <c r="C24" s="812"/>
      <c r="E24" s="404">
        <v>15</v>
      </c>
      <c r="F24" s="207"/>
      <c r="G24" s="150"/>
      <c r="H24" s="152"/>
      <c r="I24" s="152"/>
      <c r="J24" s="152"/>
      <c r="K24" s="152"/>
      <c r="L24" s="152"/>
      <c r="M24" s="152"/>
      <c r="N24" s="152"/>
      <c r="O24" s="152"/>
      <c r="P24" s="152"/>
      <c r="Q24" s="156"/>
      <c r="R24" s="156"/>
      <c r="S24" s="153"/>
      <c r="T24" s="400" t="str">
        <f t="shared" si="0"/>
        <v/>
      </c>
      <c r="U24" s="149"/>
      <c r="V24" s="152"/>
      <c r="W24" s="152"/>
      <c r="X24" s="153"/>
      <c r="Y24" s="150"/>
      <c r="Z24" s="152"/>
      <c r="AA24" s="152"/>
      <c r="AB24" s="153"/>
      <c r="AC24" s="400" t="str">
        <f t="shared" si="1"/>
        <v/>
      </c>
      <c r="AD24" s="155" t="str">
        <f t="shared" si="2"/>
        <v/>
      </c>
      <c r="AE24" s="189"/>
      <c r="AF24" s="77" t="str">
        <f>IF(ISNUMBER(F24),IF(VLOOKUP(AD24,{0,0;12,1;16,2;20,3;24,4;27,5;30,6;33,7;36,8;39,9;42,10;45,11;48,12;51,13;54,14;57,15},2,TRUE)-AE24&gt;=0,VLOOKUP(AD24,{0,0;12,1;16,2;20,3;24,4;27,5;30,6;33,7;36,8;39,9;42,10;45,11;48,12;51,13;54,14;57,15},2,TRUE)-AE24,0),"")</f>
        <v/>
      </c>
    </row>
    <row r="25" spans="1:32" ht="22.15" customHeight="1" x14ac:dyDescent="0.25">
      <c r="A25" s="681"/>
      <c r="B25" s="809"/>
      <c r="C25" s="812"/>
      <c r="E25" s="124">
        <v>16</v>
      </c>
      <c r="F25" s="129"/>
      <c r="G25" s="135"/>
      <c r="H25" s="136"/>
      <c r="I25" s="136"/>
      <c r="J25" s="136"/>
      <c r="K25" s="136"/>
      <c r="L25" s="136"/>
      <c r="M25" s="136"/>
      <c r="N25" s="136"/>
      <c r="O25" s="136"/>
      <c r="P25" s="136"/>
      <c r="Q25" s="139"/>
      <c r="R25" s="139"/>
      <c r="S25" s="137"/>
      <c r="T25" s="406" t="str">
        <f t="shared" si="0"/>
        <v/>
      </c>
      <c r="U25" s="158"/>
      <c r="V25" s="136"/>
      <c r="W25" s="136"/>
      <c r="X25" s="137"/>
      <c r="Y25" s="135"/>
      <c r="Z25" s="136"/>
      <c r="AA25" s="136"/>
      <c r="AB25" s="137"/>
      <c r="AC25" s="406" t="str">
        <f t="shared" si="1"/>
        <v/>
      </c>
      <c r="AD25" s="138" t="str">
        <f t="shared" si="2"/>
        <v/>
      </c>
      <c r="AE25" s="187"/>
      <c r="AF25" s="78" t="str">
        <f>IF(ISNUMBER(F25),IF(VLOOKUP(AD25,{0,0;12,1;16,2;20,3;24,4;27,5;30,6;33,7;36,8;39,9;42,10;45,11;48,12;51,13;54,14;57,15},2,TRUE)-AE25&gt;=0,VLOOKUP(AD25,{0,0;12,1;16,2;20,3;24,4;27,5;30,6;33,7;36,8;39,9;42,10;45,11;48,12;51,13;54,14;57,15},2,TRUE)-AE25,0),"")</f>
        <v/>
      </c>
    </row>
    <row r="26" spans="1:32" ht="22.15" customHeight="1" x14ac:dyDescent="0.25">
      <c r="A26" s="681"/>
      <c r="B26" s="809"/>
      <c r="C26" s="812"/>
      <c r="E26" s="401">
        <v>17</v>
      </c>
      <c r="F26" s="140"/>
      <c r="G26" s="142"/>
      <c r="H26" s="144"/>
      <c r="I26" s="144"/>
      <c r="J26" s="144"/>
      <c r="K26" s="144"/>
      <c r="L26" s="144"/>
      <c r="M26" s="144"/>
      <c r="N26" s="144"/>
      <c r="O26" s="144"/>
      <c r="P26" s="144"/>
      <c r="Q26" s="147"/>
      <c r="R26" s="147"/>
      <c r="S26" s="145"/>
      <c r="T26" s="406" t="str">
        <f t="shared" si="0"/>
        <v/>
      </c>
      <c r="U26" s="158"/>
      <c r="V26" s="136"/>
      <c r="W26" s="136"/>
      <c r="X26" s="137"/>
      <c r="Y26" s="135"/>
      <c r="Z26" s="136"/>
      <c r="AA26" s="136"/>
      <c r="AB26" s="137"/>
      <c r="AC26" s="407" t="str">
        <f t="shared" si="1"/>
        <v/>
      </c>
      <c r="AD26" s="138" t="str">
        <f t="shared" si="2"/>
        <v/>
      </c>
      <c r="AE26" s="188"/>
      <c r="AF26" s="76" t="str">
        <f>IF(ISNUMBER(F26),IF(VLOOKUP(AD26,{0,0;12,1;16,2;20,3;24,4;27,5;30,6;33,7;36,8;39,9;42,10;45,11;48,12;51,13;54,14;57,15},2,TRUE)-AE26&gt;=0,VLOOKUP(AD26,{0,0;12,1;16,2;20,3;24,4;27,5;30,6;33,7;36,8;39,9;42,10;45,11;48,12;51,13;54,14;57,15},2,TRUE)-AE26,0),"")</f>
        <v/>
      </c>
    </row>
    <row r="27" spans="1:32" ht="22.15" customHeight="1" x14ac:dyDescent="0.25">
      <c r="A27" s="681"/>
      <c r="B27" s="809"/>
      <c r="C27" s="812"/>
      <c r="E27" s="401">
        <v>18</v>
      </c>
      <c r="F27" s="140"/>
      <c r="G27" s="142"/>
      <c r="H27" s="144"/>
      <c r="I27" s="144"/>
      <c r="J27" s="144"/>
      <c r="K27" s="144"/>
      <c r="L27" s="144"/>
      <c r="M27" s="144"/>
      <c r="N27" s="144"/>
      <c r="O27" s="144"/>
      <c r="P27" s="144"/>
      <c r="Q27" s="147"/>
      <c r="R27" s="147"/>
      <c r="S27" s="145"/>
      <c r="T27" s="406" t="str">
        <f t="shared" si="0"/>
        <v/>
      </c>
      <c r="U27" s="158"/>
      <c r="V27" s="136"/>
      <c r="W27" s="136"/>
      <c r="X27" s="137"/>
      <c r="Y27" s="135"/>
      <c r="Z27" s="136"/>
      <c r="AA27" s="136"/>
      <c r="AB27" s="137"/>
      <c r="AC27" s="407" t="str">
        <f t="shared" si="1"/>
        <v/>
      </c>
      <c r="AD27" s="138" t="str">
        <f t="shared" si="2"/>
        <v/>
      </c>
      <c r="AE27" s="188"/>
      <c r="AF27" s="76" t="str">
        <f>IF(ISNUMBER(F27),IF(VLOOKUP(AD27,{0,0;12,1;16,2;20,3;24,4;27,5;30,6;33,7;36,8;39,9;42,10;45,11;48,12;51,13;54,14;57,15},2,TRUE)-AE27&gt;=0,VLOOKUP(AD27,{0,0;12,1;16,2;20,3;24,4;27,5;30,6;33,7;36,8;39,9;42,10;45,11;48,12;51,13;54,14;57,15},2,TRUE)-AE27,0),"")</f>
        <v/>
      </c>
    </row>
    <row r="28" spans="1:32" ht="22.15" customHeight="1" x14ac:dyDescent="0.25">
      <c r="A28" s="682"/>
      <c r="B28" s="810"/>
      <c r="C28" s="812"/>
      <c r="E28" s="401">
        <v>19</v>
      </c>
      <c r="F28" s="140"/>
      <c r="G28" s="142"/>
      <c r="H28" s="144"/>
      <c r="I28" s="144"/>
      <c r="J28" s="144"/>
      <c r="K28" s="144"/>
      <c r="L28" s="144"/>
      <c r="M28" s="144"/>
      <c r="N28" s="144"/>
      <c r="O28" s="144"/>
      <c r="P28" s="144"/>
      <c r="Q28" s="147"/>
      <c r="R28" s="147"/>
      <c r="S28" s="145"/>
      <c r="T28" s="406" t="str">
        <f t="shared" si="0"/>
        <v/>
      </c>
      <c r="U28" s="158"/>
      <c r="V28" s="136"/>
      <c r="W28" s="136"/>
      <c r="X28" s="137"/>
      <c r="Y28" s="135"/>
      <c r="Z28" s="136"/>
      <c r="AA28" s="136"/>
      <c r="AB28" s="137"/>
      <c r="AC28" s="407" t="str">
        <f t="shared" si="1"/>
        <v/>
      </c>
      <c r="AD28" s="138" t="str">
        <f t="shared" si="2"/>
        <v/>
      </c>
      <c r="AE28" s="188"/>
      <c r="AF28" s="76" t="str">
        <f>IF(ISNUMBER(F28),IF(VLOOKUP(AD28,{0,0;12,1;16,2;20,3;24,4;27,5;30,6;33,7;36,8;39,9;42,10;45,11;48,12;51,13;54,14;57,15},2,TRUE)-AE28&gt;=0,VLOOKUP(AD28,{0,0;12,1;16,2;20,3;24,4;27,5;30,6;33,7;36,8;39,9;42,10;45,11;48,12;51,13;54,14;57,15},2,TRUE)-AE28,0),"")</f>
        <v/>
      </c>
    </row>
    <row r="29" spans="1:32" ht="22.15" customHeight="1" thickBot="1" x14ac:dyDescent="0.3">
      <c r="A29" s="814"/>
      <c r="B29" s="817"/>
      <c r="C29" s="812"/>
      <c r="E29" s="402">
        <v>20</v>
      </c>
      <c r="F29" s="148"/>
      <c r="G29" s="150"/>
      <c r="H29" s="152"/>
      <c r="I29" s="152"/>
      <c r="J29" s="152"/>
      <c r="K29" s="152"/>
      <c r="L29" s="152"/>
      <c r="M29" s="152"/>
      <c r="N29" s="152"/>
      <c r="O29" s="152"/>
      <c r="P29" s="152"/>
      <c r="Q29" s="213"/>
      <c r="R29" s="213"/>
      <c r="S29" s="380"/>
      <c r="T29" s="400" t="str">
        <f t="shared" si="0"/>
        <v/>
      </c>
      <c r="U29" s="149"/>
      <c r="V29" s="152"/>
      <c r="W29" s="152"/>
      <c r="X29" s="153"/>
      <c r="Y29" s="150"/>
      <c r="Z29" s="152"/>
      <c r="AA29" s="152"/>
      <c r="AB29" s="153"/>
      <c r="AC29" s="400" t="str">
        <f t="shared" si="1"/>
        <v/>
      </c>
      <c r="AD29" s="155" t="str">
        <f t="shared" si="2"/>
        <v/>
      </c>
      <c r="AE29" s="189"/>
      <c r="AF29" s="77" t="str">
        <f>IF(ISNUMBER(F29),IF(VLOOKUP(AD29,{0,0;12,1;16,2;20,3;24,4;27,5;30,6;33,7;36,8;39,9;42,10;45,11;48,12;51,13;54,14;57,15},2,TRUE)-AE29&gt;=0,VLOOKUP(AD29,{0,0;12,1;16,2;20,3;24,4;27,5;30,6;33,7;36,8;39,9;42,10;45,11;48,12;51,13;54,14;57,15},2,TRUE)-AE29,0),"")</f>
        <v/>
      </c>
    </row>
    <row r="30" spans="1:32" ht="22.15" customHeight="1" x14ac:dyDescent="0.25">
      <c r="A30" s="815"/>
      <c r="B30" s="818"/>
      <c r="C30" s="812"/>
      <c r="E30" s="127">
        <v>21</v>
      </c>
      <c r="F30" s="183"/>
      <c r="G30" s="135"/>
      <c r="H30" s="136"/>
      <c r="I30" s="136"/>
      <c r="J30" s="136"/>
      <c r="K30" s="136"/>
      <c r="L30" s="136"/>
      <c r="M30" s="136"/>
      <c r="N30" s="136"/>
      <c r="O30" s="136"/>
      <c r="P30" s="136"/>
      <c r="Q30" s="201"/>
      <c r="R30" s="201"/>
      <c r="S30" s="134"/>
      <c r="T30" s="406" t="str">
        <f t="shared" si="0"/>
        <v/>
      </c>
      <c r="U30" s="158"/>
      <c r="V30" s="136"/>
      <c r="W30" s="136"/>
      <c r="X30" s="137"/>
      <c r="Y30" s="135"/>
      <c r="Z30" s="136"/>
      <c r="AA30" s="136"/>
      <c r="AB30" s="137"/>
      <c r="AC30" s="406" t="str">
        <f t="shared" si="1"/>
        <v/>
      </c>
      <c r="AD30" s="138" t="str">
        <f t="shared" si="2"/>
        <v/>
      </c>
      <c r="AE30" s="187"/>
      <c r="AF30" s="78" t="str">
        <f>IF(ISNUMBER(F30),IF(VLOOKUP(AD30,{0,0;12,1;16,2;20,3;24,4;27,5;30,6;33,7;36,8;39,9;42,10;45,11;48,12;51,13;54,14;57,15},2,TRUE)-AE30&gt;=0,VLOOKUP(AD30,{0,0;12,1;16,2;20,3;24,4;27,5;30,6;33,7;36,8;39,9;42,10;45,11;48,12;51,13;54,14;57,15},2,TRUE)-AE30,0),"")</f>
        <v/>
      </c>
    </row>
    <row r="31" spans="1:32" ht="22.15" customHeight="1" x14ac:dyDescent="0.25">
      <c r="A31" s="815"/>
      <c r="B31" s="818"/>
      <c r="C31" s="812"/>
      <c r="E31" s="401">
        <v>22</v>
      </c>
      <c r="F31" s="140"/>
      <c r="G31" s="142"/>
      <c r="H31" s="144"/>
      <c r="I31" s="144"/>
      <c r="J31" s="144"/>
      <c r="K31" s="144"/>
      <c r="L31" s="144"/>
      <c r="M31" s="144"/>
      <c r="N31" s="144"/>
      <c r="O31" s="144"/>
      <c r="P31" s="144"/>
      <c r="Q31" s="147"/>
      <c r="R31" s="147"/>
      <c r="S31" s="145"/>
      <c r="T31" s="406" t="str">
        <f t="shared" si="0"/>
        <v/>
      </c>
      <c r="U31" s="158"/>
      <c r="V31" s="136"/>
      <c r="W31" s="136"/>
      <c r="X31" s="137"/>
      <c r="Y31" s="135"/>
      <c r="Z31" s="136"/>
      <c r="AA31" s="136"/>
      <c r="AB31" s="137"/>
      <c r="AC31" s="407" t="str">
        <f t="shared" si="1"/>
        <v/>
      </c>
      <c r="AD31" s="138" t="str">
        <f t="shared" si="2"/>
        <v/>
      </c>
      <c r="AE31" s="188"/>
      <c r="AF31" s="76" t="str">
        <f>IF(ISNUMBER(F31),IF(VLOOKUP(AD31,{0,0;12,1;16,2;20,3;24,4;27,5;30,6;33,7;36,8;39,9;42,10;45,11;48,12;51,13;54,14;57,15},2,TRUE)-AE31&gt;=0,VLOOKUP(AD31,{0,0;12,1;16,2;20,3;24,4;27,5;30,6;33,7;36,8;39,9;42,10;45,11;48,12;51,13;54,14;57,15},2,TRUE)-AE31,0),"")</f>
        <v/>
      </c>
    </row>
    <row r="32" spans="1:32" ht="22.15" customHeight="1" x14ac:dyDescent="0.25">
      <c r="A32" s="815"/>
      <c r="B32" s="818"/>
      <c r="C32" s="812"/>
      <c r="E32" s="401">
        <v>23</v>
      </c>
      <c r="F32" s="140"/>
      <c r="G32" s="142"/>
      <c r="H32" s="144"/>
      <c r="I32" s="144"/>
      <c r="J32" s="144"/>
      <c r="K32" s="144"/>
      <c r="L32" s="144"/>
      <c r="M32" s="144"/>
      <c r="N32" s="144"/>
      <c r="O32" s="144"/>
      <c r="P32" s="144"/>
      <c r="Q32" s="147"/>
      <c r="R32" s="147"/>
      <c r="S32" s="145"/>
      <c r="T32" s="406" t="str">
        <f t="shared" si="0"/>
        <v/>
      </c>
      <c r="U32" s="158"/>
      <c r="V32" s="136"/>
      <c r="W32" s="136"/>
      <c r="X32" s="137"/>
      <c r="Y32" s="135"/>
      <c r="Z32" s="136"/>
      <c r="AA32" s="136"/>
      <c r="AB32" s="137"/>
      <c r="AC32" s="407" t="str">
        <f t="shared" si="1"/>
        <v/>
      </c>
      <c r="AD32" s="138" t="str">
        <f t="shared" si="2"/>
        <v/>
      </c>
      <c r="AE32" s="188"/>
      <c r="AF32" s="76" t="str">
        <f>IF(ISNUMBER(F32),IF(VLOOKUP(AD32,{0,0;12,1;16,2;20,3;24,4;27,5;30,6;33,7;36,8;39,9;42,10;45,11;48,12;51,13;54,14;57,15},2,TRUE)-AE32&gt;=0,VLOOKUP(AD32,{0,0;12,1;16,2;20,3;24,4;27,5;30,6;33,7;36,8;39,9;42,10;45,11;48,12;51,13;54,14;57,15},2,TRUE)-AE32,0),"")</f>
        <v/>
      </c>
    </row>
    <row r="33" spans="1:32" ht="22.15" customHeight="1" x14ac:dyDescent="0.25">
      <c r="A33" s="815"/>
      <c r="B33" s="818"/>
      <c r="C33" s="812"/>
      <c r="E33" s="401">
        <v>24</v>
      </c>
      <c r="F33" s="140"/>
      <c r="G33" s="142"/>
      <c r="H33" s="144"/>
      <c r="I33" s="144"/>
      <c r="J33" s="144"/>
      <c r="K33" s="144"/>
      <c r="L33" s="144"/>
      <c r="M33" s="144"/>
      <c r="N33" s="144"/>
      <c r="O33" s="144"/>
      <c r="P33" s="144"/>
      <c r="Q33" s="147"/>
      <c r="R33" s="147"/>
      <c r="S33" s="145"/>
      <c r="T33" s="406" t="str">
        <f t="shared" si="0"/>
        <v/>
      </c>
      <c r="U33" s="158"/>
      <c r="V33" s="136"/>
      <c r="W33" s="136"/>
      <c r="X33" s="137"/>
      <c r="Y33" s="135"/>
      <c r="Z33" s="136"/>
      <c r="AA33" s="136"/>
      <c r="AB33" s="137"/>
      <c r="AC33" s="407" t="str">
        <f t="shared" si="1"/>
        <v/>
      </c>
      <c r="AD33" s="138" t="str">
        <f t="shared" si="2"/>
        <v/>
      </c>
      <c r="AE33" s="188"/>
      <c r="AF33" s="76" t="str">
        <f>IF(ISNUMBER(F33),IF(VLOOKUP(AD33,{0,0;12,1;16,2;20,3;24,4;27,5;30,6;33,7;36,8;39,9;42,10;45,11;48,12;51,13;54,14;57,15},2,TRUE)-AE33&gt;=0,VLOOKUP(AD33,{0,0;12,1;16,2;20,3;24,4;27,5;30,6;33,7;36,8;39,9;42,10;45,11;48,12;51,13;54,14;57,15},2,TRUE)-AE33,0),"")</f>
        <v/>
      </c>
    </row>
    <row r="34" spans="1:32" ht="22.15" customHeight="1" thickBot="1" x14ac:dyDescent="0.3">
      <c r="A34" s="815"/>
      <c r="B34" s="818"/>
      <c r="C34" s="812"/>
      <c r="E34" s="404">
        <v>25</v>
      </c>
      <c r="F34" s="207"/>
      <c r="G34" s="150"/>
      <c r="H34" s="152"/>
      <c r="I34" s="152"/>
      <c r="J34" s="152"/>
      <c r="K34" s="152"/>
      <c r="L34" s="152"/>
      <c r="M34" s="152"/>
      <c r="N34" s="152"/>
      <c r="O34" s="152"/>
      <c r="P34" s="152"/>
      <c r="Q34" s="156"/>
      <c r="R34" s="156"/>
      <c r="S34" s="153"/>
      <c r="T34" s="400" t="str">
        <f t="shared" si="0"/>
        <v/>
      </c>
      <c r="U34" s="149"/>
      <c r="V34" s="152"/>
      <c r="W34" s="152"/>
      <c r="X34" s="153"/>
      <c r="Y34" s="150"/>
      <c r="Z34" s="152"/>
      <c r="AA34" s="152"/>
      <c r="AB34" s="153"/>
      <c r="AC34" s="400" t="str">
        <f t="shared" si="1"/>
        <v/>
      </c>
      <c r="AD34" s="155" t="str">
        <f t="shared" si="2"/>
        <v/>
      </c>
      <c r="AE34" s="189"/>
      <c r="AF34" s="77" t="str">
        <f>IF(ISNUMBER(F34),IF(VLOOKUP(AD34,{0,0;12,1;16,2;20,3;24,4;27,5;30,6;33,7;36,8;39,9;42,10;45,11;48,12;51,13;54,14;57,15},2,TRUE)-AE34&gt;=0,VLOOKUP(AD34,{0,0;12,1;16,2;20,3;24,4;27,5;30,6;33,7;36,8;39,9;42,10;45,11;48,12;51,13;54,14;57,15},2,TRUE)-AE34,0),"")</f>
        <v/>
      </c>
    </row>
    <row r="35" spans="1:32" ht="22.15" customHeight="1" x14ac:dyDescent="0.25">
      <c r="A35" s="815"/>
      <c r="B35" s="818"/>
      <c r="C35" s="812"/>
      <c r="E35" s="385">
        <v>26</v>
      </c>
      <c r="F35" s="129"/>
      <c r="G35" s="135"/>
      <c r="H35" s="136"/>
      <c r="I35" s="136"/>
      <c r="J35" s="136"/>
      <c r="K35" s="136"/>
      <c r="L35" s="136"/>
      <c r="M35" s="136"/>
      <c r="N35" s="136"/>
      <c r="O35" s="136"/>
      <c r="P35" s="136"/>
      <c r="Q35" s="201"/>
      <c r="R35" s="201"/>
      <c r="S35" s="134"/>
      <c r="T35" s="406" t="str">
        <f t="shared" si="0"/>
        <v/>
      </c>
      <c r="U35" s="158"/>
      <c r="V35" s="136"/>
      <c r="W35" s="136"/>
      <c r="X35" s="137"/>
      <c r="Y35" s="135"/>
      <c r="Z35" s="136"/>
      <c r="AA35" s="136"/>
      <c r="AB35" s="137"/>
      <c r="AC35" s="406" t="str">
        <f t="shared" si="1"/>
        <v/>
      </c>
      <c r="AD35" s="138" t="str">
        <f t="shared" si="2"/>
        <v/>
      </c>
      <c r="AE35" s="187"/>
      <c r="AF35" s="78" t="str">
        <f>IF(ISNUMBER(F35),IF(VLOOKUP(AD35,{0,0;12,1;16,2;20,3;24,4;27,5;30,6;33,7;36,8;39,9;42,10;45,11;48,12;51,13;54,14;57,15},2,TRUE)-AE35&gt;=0,VLOOKUP(AD35,{0,0;12,1;16,2;20,3;24,4;27,5;30,6;33,7;36,8;39,9;42,10;45,11;48,12;51,13;54,14;57,15},2,TRUE)-AE35,0),"")</f>
        <v/>
      </c>
    </row>
    <row r="36" spans="1:32" ht="22.15" customHeight="1" x14ac:dyDescent="0.25">
      <c r="A36" s="815"/>
      <c r="B36" s="818"/>
      <c r="C36" s="812"/>
      <c r="E36" s="386">
        <v>27</v>
      </c>
      <c r="F36" s="140"/>
      <c r="G36" s="142"/>
      <c r="H36" s="144"/>
      <c r="I36" s="144"/>
      <c r="J36" s="144"/>
      <c r="K36" s="144"/>
      <c r="L36" s="144"/>
      <c r="M36" s="144"/>
      <c r="N36" s="144"/>
      <c r="O36" s="144"/>
      <c r="P36" s="144"/>
      <c r="Q36" s="147"/>
      <c r="R36" s="147"/>
      <c r="S36" s="145"/>
      <c r="T36" s="406" t="str">
        <f t="shared" si="0"/>
        <v/>
      </c>
      <c r="U36" s="158"/>
      <c r="V36" s="136"/>
      <c r="W36" s="136"/>
      <c r="X36" s="137"/>
      <c r="Y36" s="135"/>
      <c r="Z36" s="136"/>
      <c r="AA36" s="136"/>
      <c r="AB36" s="137"/>
      <c r="AC36" s="407" t="str">
        <f t="shared" si="1"/>
        <v/>
      </c>
      <c r="AD36" s="138" t="str">
        <f t="shared" si="2"/>
        <v/>
      </c>
      <c r="AE36" s="188"/>
      <c r="AF36" s="76" t="str">
        <f>IF(ISNUMBER(F36),IF(VLOOKUP(AD36,{0,0;12,1;16,2;20,3;24,4;27,5;30,6;33,7;36,8;39,9;42,10;45,11;48,12;51,13;54,14;57,15},2,TRUE)-AE36&gt;=0,VLOOKUP(AD36,{0,0;12,1;16,2;20,3;24,4;27,5;30,6;33,7;36,8;39,9;42,10;45,11;48,12;51,13;54,14;57,15},2,TRUE)-AE36,0),"")</f>
        <v/>
      </c>
    </row>
    <row r="37" spans="1:32" ht="22.15" customHeight="1" x14ac:dyDescent="0.25">
      <c r="A37" s="815"/>
      <c r="B37" s="818"/>
      <c r="C37" s="812"/>
      <c r="E37" s="386">
        <v>28</v>
      </c>
      <c r="F37" s="140"/>
      <c r="G37" s="142"/>
      <c r="H37" s="144"/>
      <c r="I37" s="144"/>
      <c r="J37" s="144"/>
      <c r="K37" s="144"/>
      <c r="L37" s="144"/>
      <c r="M37" s="144"/>
      <c r="N37" s="144"/>
      <c r="O37" s="144"/>
      <c r="P37" s="144"/>
      <c r="Q37" s="147"/>
      <c r="R37" s="147"/>
      <c r="S37" s="145"/>
      <c r="T37" s="406" t="str">
        <f t="shared" si="0"/>
        <v/>
      </c>
      <c r="U37" s="158"/>
      <c r="V37" s="136"/>
      <c r="W37" s="136"/>
      <c r="X37" s="137"/>
      <c r="Y37" s="135"/>
      <c r="Z37" s="136"/>
      <c r="AA37" s="136"/>
      <c r="AB37" s="137"/>
      <c r="AC37" s="407" t="str">
        <f t="shared" si="1"/>
        <v/>
      </c>
      <c r="AD37" s="138" t="str">
        <f t="shared" si="2"/>
        <v/>
      </c>
      <c r="AE37" s="188"/>
      <c r="AF37" s="76" t="str">
        <f>IF(ISNUMBER(F37),IF(VLOOKUP(AD37,{0,0;12,1;16,2;20,3;24,4;27,5;30,6;33,7;36,8;39,9;42,10;45,11;48,12;51,13;54,14;57,15},2,TRUE)-AE37&gt;=0,VLOOKUP(AD37,{0,0;12,1;16,2;20,3;24,4;27,5;30,6;33,7;36,8;39,9;42,10;45,11;48,12;51,13;54,14;57,15},2,TRUE)-AE37,0),"")</f>
        <v/>
      </c>
    </row>
    <row r="38" spans="1:32" ht="22.15" customHeight="1" x14ac:dyDescent="0.25">
      <c r="A38" s="815"/>
      <c r="B38" s="818"/>
      <c r="C38" s="812"/>
      <c r="E38" s="386">
        <v>29</v>
      </c>
      <c r="F38" s="140"/>
      <c r="G38" s="142"/>
      <c r="H38" s="144"/>
      <c r="I38" s="144"/>
      <c r="J38" s="144"/>
      <c r="K38" s="144"/>
      <c r="L38" s="144"/>
      <c r="M38" s="144"/>
      <c r="N38" s="144"/>
      <c r="O38" s="144"/>
      <c r="P38" s="144"/>
      <c r="Q38" s="147"/>
      <c r="R38" s="147"/>
      <c r="S38" s="145"/>
      <c r="T38" s="406" t="str">
        <f t="shared" si="0"/>
        <v/>
      </c>
      <c r="U38" s="158"/>
      <c r="V38" s="136"/>
      <c r="W38" s="136"/>
      <c r="X38" s="137"/>
      <c r="Y38" s="135"/>
      <c r="Z38" s="136"/>
      <c r="AA38" s="136"/>
      <c r="AB38" s="137"/>
      <c r="AC38" s="407" t="str">
        <f t="shared" si="1"/>
        <v/>
      </c>
      <c r="AD38" s="138" t="str">
        <f t="shared" si="2"/>
        <v/>
      </c>
      <c r="AE38" s="188"/>
      <c r="AF38" s="76" t="str">
        <f>IF(ISNUMBER(F38),IF(VLOOKUP(AD38,{0,0;12,1;16,2;20,3;24,4;27,5;30,6;33,7;36,8;39,9;42,10;45,11;48,12;51,13;54,14;57,15},2,TRUE)-AE38&gt;=0,VLOOKUP(AD38,{0,0;12,1;16,2;20,3;24,4;27,5;30,6;33,7;36,8;39,9;42,10;45,11;48,12;51,13;54,14;57,15},2,TRUE)-AE38,0),"")</f>
        <v/>
      </c>
    </row>
    <row r="39" spans="1:32" ht="22.15" customHeight="1" thickBot="1" x14ac:dyDescent="0.3">
      <c r="A39" s="815"/>
      <c r="B39" s="818"/>
      <c r="C39" s="812"/>
      <c r="E39" s="387">
        <v>30</v>
      </c>
      <c r="F39" s="148"/>
      <c r="G39" s="150"/>
      <c r="H39" s="152"/>
      <c r="I39" s="152"/>
      <c r="J39" s="152"/>
      <c r="K39" s="152"/>
      <c r="L39" s="152"/>
      <c r="M39" s="152"/>
      <c r="N39" s="152"/>
      <c r="O39" s="152"/>
      <c r="P39" s="152"/>
      <c r="Q39" s="156"/>
      <c r="R39" s="156"/>
      <c r="S39" s="153"/>
      <c r="T39" s="400" t="str">
        <f t="shared" si="0"/>
        <v/>
      </c>
      <c r="U39" s="149"/>
      <c r="V39" s="152"/>
      <c r="W39" s="152"/>
      <c r="X39" s="153"/>
      <c r="Y39" s="150"/>
      <c r="Z39" s="152"/>
      <c r="AA39" s="152"/>
      <c r="AB39" s="153"/>
      <c r="AC39" s="400" t="str">
        <f t="shared" si="1"/>
        <v/>
      </c>
      <c r="AD39" s="155" t="str">
        <f t="shared" si="2"/>
        <v/>
      </c>
      <c r="AE39" s="189"/>
      <c r="AF39" s="77" t="str">
        <f>IF(ISNUMBER(F39),IF(VLOOKUP(AD39,{0,0;12,1;16,2;20,3;24,4;27,5;30,6;33,7;36,8;39,9;42,10;45,11;48,12;51,13;54,14;57,15},2,TRUE)-AE39&gt;=0,VLOOKUP(AD39,{0,0;12,1;16,2;20,3;24,4;27,5;30,6;33,7;36,8;39,9;42,10;45,11;48,12;51,13;54,14;57,15},2,TRUE)-AE39,0),"")</f>
        <v/>
      </c>
    </row>
    <row r="40" spans="1:32" s="24" customFormat="1" ht="25.9" customHeight="1" thickBot="1" x14ac:dyDescent="0.4">
      <c r="A40" s="816"/>
      <c r="B40" s="819"/>
      <c r="C40" s="813"/>
      <c r="D40" s="15"/>
      <c r="Q40" s="586" t="s">
        <v>56</v>
      </c>
      <c r="R40" s="587"/>
      <c r="S40" s="588"/>
      <c r="T40" s="64" t="str">
        <f>IF(COUNT(T10:T39)&gt;0,SUM(T10:T39)/COUNT(T10:T39),"")</f>
        <v/>
      </c>
      <c r="U40" s="53"/>
      <c r="V40" s="53"/>
      <c r="W40" s="53"/>
      <c r="X40" s="53"/>
      <c r="Y40" s="53"/>
      <c r="Z40" s="918" t="s">
        <v>56</v>
      </c>
      <c r="AA40" s="919"/>
      <c r="AB40" s="920"/>
      <c r="AC40" s="64" t="str">
        <f>IF(COUNT(AC10:AC39)&gt;0,SUM(AC10:AC39)/COUNT(AC10:AC39),"")</f>
        <v/>
      </c>
      <c r="AE40" s="61" t="s">
        <v>66</v>
      </c>
      <c r="AF40" s="80" t="str">
        <f>IF(COUNT(AF10:AF39)&gt;0,SUM(AF10:AF39)/COUNT(AF10:AF39),"")</f>
        <v/>
      </c>
    </row>
    <row r="41" spans="1:32" ht="13.5" customHeight="1" x14ac:dyDescent="0.25">
      <c r="E41" s="14"/>
      <c r="F41" s="14"/>
      <c r="G41" s="14"/>
      <c r="H41" s="14"/>
      <c r="I41" s="14"/>
      <c r="J41" s="14"/>
      <c r="K41" s="14"/>
      <c r="L41" s="14"/>
      <c r="M41" s="14"/>
      <c r="N41" s="14"/>
      <c r="O41" s="14"/>
      <c r="P41" s="14"/>
      <c r="Q41" s="14"/>
      <c r="R41" s="14"/>
      <c r="S41" s="14"/>
      <c r="T41" s="14"/>
      <c r="W41" s="12"/>
      <c r="X41" s="10"/>
      <c r="Y41" s="10"/>
      <c r="Z41" s="10"/>
      <c r="AA41" s="10"/>
      <c r="AB41" s="10"/>
      <c r="AC41" s="10"/>
    </row>
    <row r="42" spans="1:32" ht="30" customHeight="1" x14ac:dyDescent="0.25">
      <c r="E42" s="13"/>
      <c r="F42" s="13"/>
      <c r="G42" s="13"/>
      <c r="H42" s="13"/>
      <c r="I42" s="13"/>
      <c r="J42" s="13"/>
      <c r="K42" s="13"/>
      <c r="L42" s="13"/>
      <c r="M42" s="13"/>
      <c r="N42" s="13"/>
      <c r="O42" s="13"/>
      <c r="P42" s="13"/>
      <c r="Q42" s="13"/>
      <c r="R42" s="13"/>
      <c r="S42" s="13"/>
      <c r="T42" s="13"/>
      <c r="W42" s="12"/>
      <c r="X42" s="11"/>
      <c r="Y42" s="11"/>
      <c r="Z42" s="11"/>
      <c r="AA42" s="11"/>
      <c r="AB42" s="11"/>
      <c r="AC42" s="11"/>
    </row>
    <row r="43" spans="1:32" ht="30" customHeight="1" x14ac:dyDescent="0.25">
      <c r="E43" s="13"/>
      <c r="F43" s="13"/>
      <c r="G43" s="13"/>
      <c r="H43" s="13"/>
      <c r="I43" s="13"/>
      <c r="J43" s="13"/>
      <c r="K43" s="13"/>
      <c r="L43" s="13"/>
      <c r="M43" s="13"/>
      <c r="N43" s="13"/>
      <c r="O43" s="13"/>
      <c r="P43" s="13"/>
      <c r="Q43" s="13"/>
      <c r="R43" s="13"/>
      <c r="S43" s="13"/>
      <c r="T43" s="13"/>
      <c r="W43" s="12"/>
      <c r="X43" s="11"/>
      <c r="Y43" s="11"/>
      <c r="Z43" s="11"/>
      <c r="AA43" s="11"/>
      <c r="AB43" s="11"/>
      <c r="AC43" s="11"/>
    </row>
    <row r="44" spans="1:32" ht="13.5" customHeight="1" x14ac:dyDescent="0.25"/>
  </sheetData>
  <sheetProtection algorithmName="SHA-512" hashValue="jJu7TKWrEh2wMyfkVlXNc+VlHXWxZ0hylMBdO1mMWyCurewdCU2gOYpU0ViSXqXPeNqjeiIM3EgpY2phhN3ARg==" saltValue="EldjulWYoQtVWl0/dqjLIA==" spinCount="100000" sheet="1" objects="1" scenarios="1"/>
  <mergeCells count="36">
    <mergeCell ref="AC3:AF3"/>
    <mergeCell ref="Y3:AB3"/>
    <mergeCell ref="I3:X3"/>
    <mergeCell ref="AC1:AE1"/>
    <mergeCell ref="K1:AB1"/>
    <mergeCell ref="Y2:AB2"/>
    <mergeCell ref="P2:S2"/>
    <mergeCell ref="T2:X2"/>
    <mergeCell ref="AC2:AF2"/>
    <mergeCell ref="I2:O2"/>
    <mergeCell ref="E3:H3"/>
    <mergeCell ref="I1:J1"/>
    <mergeCell ref="A23:A28"/>
    <mergeCell ref="B23:B28"/>
    <mergeCell ref="C23:C40"/>
    <mergeCell ref="A29:A40"/>
    <mergeCell ref="B29:B40"/>
    <mergeCell ref="E9:F9"/>
    <mergeCell ref="E5:E7"/>
    <mergeCell ref="F5:F7"/>
    <mergeCell ref="E8:F8"/>
    <mergeCell ref="E2:H2"/>
    <mergeCell ref="E1:F1"/>
    <mergeCell ref="G1:H1"/>
    <mergeCell ref="AH6:AH9"/>
    <mergeCell ref="Q40:S40"/>
    <mergeCell ref="Z40:AB40"/>
    <mergeCell ref="AF5:AF9"/>
    <mergeCell ref="AC5:AC8"/>
    <mergeCell ref="U5:AB6"/>
    <mergeCell ref="AE5:AE9"/>
    <mergeCell ref="AD5:AD8"/>
    <mergeCell ref="T5:T8"/>
    <mergeCell ref="G5:S7"/>
    <mergeCell ref="U7:X7"/>
    <mergeCell ref="Y7:AB7"/>
  </mergeCells>
  <conditionalFormatting sqref="T9">
    <cfRule type="cellIs" dxfId="60" priority="81" operator="notEqual">
      <formula>50</formula>
    </cfRule>
  </conditionalFormatting>
  <conditionalFormatting sqref="G10">
    <cfRule type="expression" dxfId="59" priority="80">
      <formula>MOD(G10,0.5)&lt;&gt;0</formula>
    </cfRule>
  </conditionalFormatting>
  <conditionalFormatting sqref="G10">
    <cfRule type="cellIs" dxfId="58" priority="79" operator="greaterThan">
      <formula>G$9</formula>
    </cfRule>
  </conditionalFormatting>
  <conditionalFormatting sqref="H10:I10">
    <cfRule type="expression" dxfId="57" priority="76">
      <formula>MOD(H10,0.5)&lt;&gt;0</formula>
    </cfRule>
  </conditionalFormatting>
  <conditionalFormatting sqref="H10:I10">
    <cfRule type="cellIs" dxfId="56" priority="75" operator="greaterThan">
      <formula>H$9</formula>
    </cfRule>
  </conditionalFormatting>
  <conditionalFormatting sqref="J10">
    <cfRule type="expression" dxfId="55" priority="74">
      <formula>MOD(J10,0.5)&lt;&gt;0</formula>
    </cfRule>
  </conditionalFormatting>
  <conditionalFormatting sqref="J10">
    <cfRule type="cellIs" dxfId="54" priority="73" operator="greaterThan">
      <formula>J$9</formula>
    </cfRule>
  </conditionalFormatting>
  <conditionalFormatting sqref="K10">
    <cfRule type="expression" dxfId="53" priority="72">
      <formula>MOD(K10,0.5)&lt;&gt;0</formula>
    </cfRule>
  </conditionalFormatting>
  <conditionalFormatting sqref="K10">
    <cfRule type="cellIs" dxfId="52" priority="71" operator="greaterThan">
      <formula>K$9</formula>
    </cfRule>
  </conditionalFormatting>
  <conditionalFormatting sqref="L10:M10">
    <cfRule type="expression" dxfId="51" priority="70">
      <formula>MOD(L10,0.5)&lt;&gt;0</formula>
    </cfRule>
  </conditionalFormatting>
  <conditionalFormatting sqref="L10:M10">
    <cfRule type="cellIs" dxfId="50" priority="69" operator="greaterThan">
      <formula>L$9</formula>
    </cfRule>
  </conditionalFormatting>
  <conditionalFormatting sqref="N10:O10">
    <cfRule type="expression" dxfId="49" priority="68">
      <formula>MOD(N10,0.5)&lt;&gt;0</formula>
    </cfRule>
  </conditionalFormatting>
  <conditionalFormatting sqref="N10:O10">
    <cfRule type="cellIs" dxfId="48" priority="67" operator="greaterThan">
      <formula>N$9</formula>
    </cfRule>
  </conditionalFormatting>
  <conditionalFormatting sqref="P10">
    <cfRule type="expression" dxfId="47" priority="66">
      <formula>MOD(P10,0.5)&lt;&gt;0</formula>
    </cfRule>
  </conditionalFormatting>
  <conditionalFormatting sqref="P10">
    <cfRule type="cellIs" dxfId="46" priority="65" operator="greaterThan">
      <formula>P$9</formula>
    </cfRule>
  </conditionalFormatting>
  <conditionalFormatting sqref="Q10">
    <cfRule type="expression" dxfId="45" priority="56">
      <formula>MOD(Q10,0.5)&lt;&gt;0</formula>
    </cfRule>
  </conditionalFormatting>
  <conditionalFormatting sqref="Q10">
    <cfRule type="cellIs" dxfId="44" priority="55" operator="greaterThan">
      <formula>Q$9</formula>
    </cfRule>
  </conditionalFormatting>
  <conditionalFormatting sqref="R10">
    <cfRule type="expression" dxfId="43" priority="54">
      <formula>MOD(R10,0.5)&lt;&gt;0</formula>
    </cfRule>
  </conditionalFormatting>
  <conditionalFormatting sqref="R10">
    <cfRule type="cellIs" dxfId="42" priority="53" operator="greaterThan">
      <formula>R$9</formula>
    </cfRule>
  </conditionalFormatting>
  <conditionalFormatting sqref="G11:G39">
    <cfRule type="expression" dxfId="41" priority="50">
      <formula>MOD(G11,0.5)&lt;&gt;0</formula>
    </cfRule>
  </conditionalFormatting>
  <conditionalFormatting sqref="G11:G39">
    <cfRule type="cellIs" dxfId="40" priority="49" operator="greaterThan">
      <formula>G$9</formula>
    </cfRule>
  </conditionalFormatting>
  <conditionalFormatting sqref="H11:I39">
    <cfRule type="expression" dxfId="39" priority="48">
      <formula>MOD(H11,0.5)&lt;&gt;0</formula>
    </cfRule>
  </conditionalFormatting>
  <conditionalFormatting sqref="H11:I39">
    <cfRule type="cellIs" dxfId="38" priority="47" operator="greaterThan">
      <formula>H$9</formula>
    </cfRule>
  </conditionalFormatting>
  <conditionalFormatting sqref="J11:J39">
    <cfRule type="expression" dxfId="37" priority="46">
      <formula>MOD(J11,0.5)&lt;&gt;0</formula>
    </cfRule>
  </conditionalFormatting>
  <conditionalFormatting sqref="J11:J39">
    <cfRule type="cellIs" dxfId="36" priority="45" operator="greaterThan">
      <formula>J$9</formula>
    </cfRule>
  </conditionalFormatting>
  <conditionalFormatting sqref="K11:K39">
    <cfRule type="expression" dxfId="35" priority="44">
      <formula>MOD(K11,0.5)&lt;&gt;0</formula>
    </cfRule>
  </conditionalFormatting>
  <conditionalFormatting sqref="K11:K39">
    <cfRule type="cellIs" dxfId="34" priority="43" operator="greaterThan">
      <formula>K$9</formula>
    </cfRule>
  </conditionalFormatting>
  <conditionalFormatting sqref="L11:M39">
    <cfRule type="expression" dxfId="33" priority="42">
      <formula>MOD(L11,0.5)&lt;&gt;0</formula>
    </cfRule>
  </conditionalFormatting>
  <conditionalFormatting sqref="L11:M39">
    <cfRule type="cellIs" dxfId="32" priority="41" operator="greaterThan">
      <formula>L$9</formula>
    </cfRule>
  </conditionalFormatting>
  <conditionalFormatting sqref="N11:O39">
    <cfRule type="expression" dxfId="31" priority="40">
      <formula>MOD(N11,0.5)&lt;&gt;0</formula>
    </cfRule>
  </conditionalFormatting>
  <conditionalFormatting sqref="N11:O39">
    <cfRule type="cellIs" dxfId="30" priority="39" operator="greaterThan">
      <formula>N$9</formula>
    </cfRule>
  </conditionalFormatting>
  <conditionalFormatting sqref="P11:P39">
    <cfRule type="expression" dxfId="29" priority="38">
      <formula>MOD(P11,0.5)&lt;&gt;0</formula>
    </cfRule>
  </conditionalFormatting>
  <conditionalFormatting sqref="P11:P39">
    <cfRule type="cellIs" dxfId="28" priority="37" operator="greaterThan">
      <formula>P$9</formula>
    </cfRule>
  </conditionalFormatting>
  <conditionalFormatting sqref="Q11:Q39">
    <cfRule type="expression" dxfId="27" priority="28">
      <formula>MOD(Q11,0.5)&lt;&gt;0</formula>
    </cfRule>
  </conditionalFormatting>
  <conditionalFormatting sqref="Q11:Q39">
    <cfRule type="cellIs" dxfId="26" priority="27" operator="greaterThan">
      <formula>Q$9</formula>
    </cfRule>
  </conditionalFormatting>
  <conditionalFormatting sqref="R11:R39">
    <cfRule type="expression" dxfId="25" priority="26">
      <formula>MOD(R11,0.5)&lt;&gt;0</formula>
    </cfRule>
  </conditionalFormatting>
  <conditionalFormatting sqref="R11:R39">
    <cfRule type="cellIs" dxfId="24" priority="25" operator="greaterThan">
      <formula>R$9</formula>
    </cfRule>
  </conditionalFormatting>
  <conditionalFormatting sqref="U10:U39">
    <cfRule type="expression" dxfId="23" priority="22">
      <formula>MOD(U10,0.5)&lt;&gt;0</formula>
    </cfRule>
  </conditionalFormatting>
  <conditionalFormatting sqref="U10:U39">
    <cfRule type="cellIs" dxfId="22" priority="21" operator="greaterThan">
      <formula>U$9</formula>
    </cfRule>
  </conditionalFormatting>
  <conditionalFormatting sqref="V10:V39">
    <cfRule type="expression" dxfId="21" priority="20">
      <formula>MOD(V10,0.5)&lt;&gt;0</formula>
    </cfRule>
  </conditionalFormatting>
  <conditionalFormatting sqref="V10:V39">
    <cfRule type="cellIs" dxfId="20" priority="19" operator="greaterThan">
      <formula>V$9</formula>
    </cfRule>
  </conditionalFormatting>
  <conditionalFormatting sqref="W10:W39">
    <cfRule type="expression" dxfId="19" priority="18">
      <formula>MOD(W10,0.5)&lt;&gt;0</formula>
    </cfRule>
  </conditionalFormatting>
  <conditionalFormatting sqref="W10:W39">
    <cfRule type="cellIs" dxfId="18" priority="17" operator="greaterThan">
      <formula>W$9</formula>
    </cfRule>
  </conditionalFormatting>
  <conditionalFormatting sqref="X10:X39">
    <cfRule type="expression" dxfId="17" priority="16">
      <formula>MOD(X10,0.5)&lt;&gt;0</formula>
    </cfRule>
  </conditionalFormatting>
  <conditionalFormatting sqref="X10:X39">
    <cfRule type="cellIs" dxfId="16" priority="15" operator="greaterThan">
      <formula>X$9</formula>
    </cfRule>
  </conditionalFormatting>
  <conditionalFormatting sqref="Y10:Y39">
    <cfRule type="expression" dxfId="15" priority="14">
      <formula>MOD(Y10,0.5)&lt;&gt;0</formula>
    </cfRule>
  </conditionalFormatting>
  <conditionalFormatting sqref="Y10:Y39">
    <cfRule type="cellIs" dxfId="14" priority="13" operator="greaterThan">
      <formula>Y$9</formula>
    </cfRule>
  </conditionalFormatting>
  <conditionalFormatting sqref="Z10:Z39">
    <cfRule type="expression" dxfId="13" priority="12">
      <formula>MOD(Z10,0.5)&lt;&gt;0</formula>
    </cfRule>
  </conditionalFormatting>
  <conditionalFormatting sqref="Z10:Z39">
    <cfRule type="cellIs" dxfId="12" priority="11" operator="greaterThan">
      <formula>Z$9</formula>
    </cfRule>
  </conditionalFormatting>
  <conditionalFormatting sqref="AA10:AA39">
    <cfRule type="expression" dxfId="11" priority="10">
      <formula>MOD(AA10,0.5)&lt;&gt;0</formula>
    </cfRule>
  </conditionalFormatting>
  <conditionalFormatting sqref="AA10:AA39">
    <cfRule type="cellIs" dxfId="10" priority="9" operator="greaterThan">
      <formula>AA$9</formula>
    </cfRule>
  </conditionalFormatting>
  <conditionalFormatting sqref="AB10:AB39">
    <cfRule type="expression" dxfId="9" priority="8">
      <formula>MOD(AB10,0.5)&lt;&gt;0</formula>
    </cfRule>
  </conditionalFormatting>
  <conditionalFormatting sqref="AB10:AB39">
    <cfRule type="cellIs" dxfId="8" priority="7" operator="greaterThan">
      <formula>AB$9</formula>
    </cfRule>
  </conditionalFormatting>
  <conditionalFormatting sqref="AC9">
    <cfRule type="cellIs" dxfId="7" priority="6" operator="notEqual">
      <formula>10</formula>
    </cfRule>
  </conditionalFormatting>
  <conditionalFormatting sqref="S10">
    <cfRule type="expression" dxfId="6" priority="4">
      <formula>MOD(S10,0.5)&lt;&gt;0</formula>
    </cfRule>
  </conditionalFormatting>
  <conditionalFormatting sqref="S10">
    <cfRule type="cellIs" dxfId="5" priority="3" operator="greaterThan">
      <formula>S$9</formula>
    </cfRule>
  </conditionalFormatting>
  <conditionalFormatting sqref="S11:S39">
    <cfRule type="expression" dxfId="4" priority="2">
      <formula>MOD(S11,0.5)&lt;&gt;0</formula>
    </cfRule>
  </conditionalFormatting>
  <conditionalFormatting sqref="S11:S39">
    <cfRule type="cellIs" dxfId="3" priority="1" operator="greaterThan">
      <formula>S$9</formula>
    </cfRule>
  </conditionalFormatting>
  <dataValidations count="6">
    <dataValidation type="whole" allowBlank="1" showInputMessage="1" showErrorMessage="1" errorTitle="Achtung" error="Bitte nur ganze Noten zwischen 0 und 2 NP eintragen!" sqref="AE10:AE39">
      <formula1>0</formula1>
      <formula2>2</formula2>
    </dataValidation>
    <dataValidation type="list" allowBlank="1" showInputMessage="1" showErrorMessage="1" sqref="I1:J1">
      <formula1>"HT,NT,NNT"</formula1>
    </dataValidation>
    <dataValidation type="list" allowBlank="1" showInputMessage="1" showErrorMessage="1" sqref="AF1">
      <formula1>"EK, ZK, EB"</formula1>
    </dataValidation>
    <dataValidation type="whole" allowBlank="1" showInputMessage="1" showErrorMessage="1" sqref="G9:S9">
      <formula1>0</formula1>
      <formula2>50</formula2>
    </dataValidation>
    <dataValidation type="whole" allowBlank="1" showInputMessage="1" showErrorMessage="1" sqref="U9:AB9">
      <formula1>0</formula1>
      <formula2>10</formula2>
    </dataValidation>
    <dataValidation type="whole" showInputMessage="1" showErrorMessage="1" errorTitle="Achtung" error="Bitte maximal mögliche BE beachten bzw. ganze BE eingeben!" sqref="G10:S39 U10:AB39">
      <formula1>0</formula1>
      <formula2 xml:space="preserve"> G$9</formula2>
    </dataValidation>
  </dataValidations>
  <pageMargins left="0.39370078740157483" right="0.39370078740157483" top="0.39370078740157483" bottom="0.39370078740157483" header="0.31496062992125984" footer="0.31496062992125984"/>
  <pageSetup paperSize="9" scale="6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N44"/>
  <sheetViews>
    <sheetView showGridLines="0" zoomScale="80" zoomScaleNormal="80" workbookViewId="0">
      <pane ySplit="9" topLeftCell="A10" activePane="bottomLeft" state="frozen"/>
      <selection sqref="A1:M1"/>
      <selection pane="bottomLeft" activeCell="I1" sqref="I1"/>
    </sheetView>
  </sheetViews>
  <sheetFormatPr baseColWidth="10" defaultColWidth="11.453125" defaultRowHeight="12.5" x14ac:dyDescent="0.25"/>
  <cols>
    <col min="1" max="1" width="12.7265625" style="15" customWidth="1"/>
    <col min="2" max="2" width="7.7265625" style="15" customWidth="1"/>
    <col min="3" max="4" width="3.26953125" style="15" customWidth="1"/>
    <col min="5" max="5" width="4.81640625" style="9" customWidth="1"/>
    <col min="6" max="6" width="7.1796875" style="9" customWidth="1"/>
    <col min="7" max="8" width="7.7265625" style="9" customWidth="1"/>
    <col min="9" max="9" width="12.7265625" style="15" customWidth="1"/>
    <col min="10" max="24" width="7.7265625" style="9" customWidth="1"/>
    <col min="25" max="28" width="6.7265625" style="9" customWidth="1"/>
    <col min="29" max="29" width="7.26953125" style="9" customWidth="1"/>
    <col min="30" max="30" width="2.1796875" style="9" customWidth="1"/>
    <col min="31" max="16384" width="11.453125" style="9"/>
  </cols>
  <sheetData>
    <row r="1" spans="5:40" ht="30" customHeight="1" thickBot="1" x14ac:dyDescent="0.3">
      <c r="E1" s="606" t="s">
        <v>1</v>
      </c>
      <c r="F1" s="604"/>
      <c r="G1" s="823">
        <f>Hinweis!B1</f>
        <v>2024</v>
      </c>
      <c r="H1" s="789"/>
      <c r="I1" s="98"/>
      <c r="J1" s="606" t="s">
        <v>65</v>
      </c>
      <c r="K1" s="605"/>
      <c r="L1" s="605"/>
      <c r="M1" s="605"/>
      <c r="N1" s="605"/>
      <c r="O1" s="605"/>
      <c r="P1" s="605"/>
      <c r="Q1" s="605"/>
      <c r="R1" s="605"/>
      <c r="S1" s="605"/>
      <c r="T1" s="605"/>
      <c r="U1" s="605"/>
      <c r="V1" s="605"/>
      <c r="W1" s="607"/>
      <c r="X1" s="563" t="s">
        <v>86</v>
      </c>
      <c r="Y1" s="557"/>
      <c r="Z1" s="557"/>
      <c r="AA1" s="558"/>
      <c r="AB1" s="553"/>
      <c r="AC1" s="555"/>
    </row>
    <row r="2" spans="5:40" ht="30" customHeight="1" thickBot="1" x14ac:dyDescent="0.3">
      <c r="E2" s="563" t="s">
        <v>126</v>
      </c>
      <c r="F2" s="564"/>
      <c r="G2" s="564"/>
      <c r="H2" s="564"/>
      <c r="I2" s="561"/>
      <c r="J2" s="562"/>
      <c r="K2" s="562"/>
      <c r="L2" s="613"/>
      <c r="M2" s="556" t="s">
        <v>125</v>
      </c>
      <c r="N2" s="557"/>
      <c r="O2" s="557"/>
      <c r="P2" s="557"/>
      <c r="Q2" s="561"/>
      <c r="R2" s="562"/>
      <c r="S2" s="562"/>
      <c r="T2" s="613"/>
      <c r="U2" s="556" t="s">
        <v>127</v>
      </c>
      <c r="V2" s="557"/>
      <c r="W2" s="557"/>
      <c r="X2" s="561"/>
      <c r="Y2" s="562"/>
      <c r="Z2" s="562"/>
      <c r="AA2" s="562"/>
      <c r="AB2" s="562"/>
      <c r="AC2" s="613"/>
    </row>
    <row r="3" spans="5:40" ht="30" customHeight="1" thickBot="1" x14ac:dyDescent="0.3">
      <c r="E3" s="944" t="s">
        <v>2</v>
      </c>
      <c r="F3" s="945"/>
      <c r="G3" s="945"/>
      <c r="H3" s="945"/>
      <c r="I3" s="950"/>
      <c r="J3" s="951"/>
      <c r="K3" s="951"/>
      <c r="L3" s="951"/>
      <c r="M3" s="951"/>
      <c r="N3" s="951"/>
      <c r="O3" s="951"/>
      <c r="P3" s="951"/>
      <c r="Q3" s="951"/>
      <c r="R3" s="951"/>
      <c r="S3" s="951"/>
      <c r="T3" s="952"/>
      <c r="U3" s="556" t="s">
        <v>17</v>
      </c>
      <c r="V3" s="557"/>
      <c r="W3" s="558"/>
      <c r="X3" s="554"/>
      <c r="Y3" s="554"/>
      <c r="Z3" s="554"/>
      <c r="AA3" s="554"/>
      <c r="AB3" s="554"/>
      <c r="AC3" s="555"/>
    </row>
    <row r="4" spans="5:40" ht="14.25" customHeight="1" thickBot="1" x14ac:dyDescent="0.3">
      <c r="AA4" s="12"/>
    </row>
    <row r="5" spans="5:40" s="1" customFormat="1" ht="21" customHeight="1" x14ac:dyDescent="0.25">
      <c r="E5" s="623" t="s">
        <v>0</v>
      </c>
      <c r="F5" s="938" t="s">
        <v>69</v>
      </c>
      <c r="G5" s="759" t="s">
        <v>21</v>
      </c>
      <c r="H5" s="940"/>
      <c r="I5" s="949" t="s">
        <v>20</v>
      </c>
      <c r="J5" s="949"/>
      <c r="K5" s="949"/>
      <c r="L5" s="949"/>
      <c r="M5" s="949"/>
      <c r="N5" s="949"/>
      <c r="O5" s="949"/>
      <c r="P5" s="949"/>
      <c r="Q5" s="949"/>
      <c r="R5" s="949"/>
      <c r="S5" s="949"/>
      <c r="T5" s="949"/>
      <c r="U5" s="949"/>
      <c r="V5" s="949"/>
      <c r="W5" s="949"/>
      <c r="X5" s="949"/>
      <c r="Y5" s="949"/>
      <c r="Z5" s="949"/>
      <c r="AA5" s="956" t="s">
        <v>25</v>
      </c>
      <c r="AB5" s="953" t="s">
        <v>6</v>
      </c>
      <c r="AC5" s="614" t="s">
        <v>73</v>
      </c>
    </row>
    <row r="6" spans="5:40" ht="18.75" customHeight="1" x14ac:dyDescent="0.25">
      <c r="E6" s="624"/>
      <c r="F6" s="939"/>
      <c r="G6" s="941" t="s">
        <v>22</v>
      </c>
      <c r="H6" s="943" t="s">
        <v>72</v>
      </c>
      <c r="I6" s="85"/>
      <c r="J6" s="85"/>
      <c r="K6" s="85"/>
      <c r="L6" s="85"/>
      <c r="M6" s="85"/>
      <c r="N6" s="85"/>
      <c r="O6" s="85"/>
      <c r="P6" s="85"/>
      <c r="Q6" s="85"/>
      <c r="R6" s="85"/>
      <c r="S6" s="85"/>
      <c r="T6" s="85"/>
      <c r="U6" s="85"/>
      <c r="V6" s="85"/>
      <c r="W6" s="85"/>
      <c r="X6" s="85"/>
      <c r="Y6" s="946" t="s">
        <v>13</v>
      </c>
      <c r="Z6" s="704" t="s">
        <v>71</v>
      </c>
      <c r="AA6" s="957"/>
      <c r="AB6" s="954"/>
      <c r="AC6" s="615"/>
    </row>
    <row r="7" spans="5:40" ht="39" customHeight="1" x14ac:dyDescent="0.25">
      <c r="E7" s="624"/>
      <c r="F7" s="939"/>
      <c r="G7" s="941"/>
      <c r="H7" s="939"/>
      <c r="I7" s="86"/>
      <c r="J7" s="86"/>
      <c r="K7" s="86"/>
      <c r="L7" s="86"/>
      <c r="M7" s="86"/>
      <c r="N7" s="86"/>
      <c r="O7" s="86"/>
      <c r="P7" s="86"/>
      <c r="Q7" s="86"/>
      <c r="R7" s="86"/>
      <c r="S7" s="86"/>
      <c r="T7" s="86"/>
      <c r="U7" s="86"/>
      <c r="V7" s="86"/>
      <c r="W7" s="86"/>
      <c r="X7" s="86"/>
      <c r="Y7" s="947"/>
      <c r="Z7" s="704"/>
      <c r="AA7" s="957"/>
      <c r="AB7" s="954"/>
      <c r="AC7" s="615"/>
    </row>
    <row r="8" spans="5:40" ht="20.149999999999999" customHeight="1" x14ac:dyDescent="0.25">
      <c r="E8" s="624"/>
      <c r="F8" s="939"/>
      <c r="G8" s="941"/>
      <c r="H8" s="939"/>
      <c r="I8" s="408" t="s">
        <v>5</v>
      </c>
      <c r="J8" s="382"/>
      <c r="K8" s="209"/>
      <c r="L8" s="209"/>
      <c r="M8" s="209"/>
      <c r="N8" s="209"/>
      <c r="O8" s="209"/>
      <c r="P8" s="209"/>
      <c r="Q8" s="209"/>
      <c r="R8" s="209"/>
      <c r="S8" s="209"/>
      <c r="T8" s="209"/>
      <c r="U8" s="209"/>
      <c r="V8" s="209"/>
      <c r="W8" s="209"/>
      <c r="X8" s="210"/>
      <c r="Y8" s="948"/>
      <c r="Z8" s="704"/>
      <c r="AA8" s="957"/>
      <c r="AB8" s="954"/>
      <c r="AC8" s="615"/>
      <c r="AE8" s="4"/>
      <c r="AF8" s="4"/>
      <c r="AG8" s="4"/>
      <c r="AH8" s="5"/>
      <c r="AI8" s="5"/>
      <c r="AJ8" s="6"/>
      <c r="AK8" s="6"/>
      <c r="AL8" s="7"/>
      <c r="AM8" s="6"/>
      <c r="AN8" s="6"/>
    </row>
    <row r="9" spans="5:40" ht="20.149999999999999" customHeight="1" thickBot="1" x14ac:dyDescent="0.3">
      <c r="E9" s="624"/>
      <c r="F9" s="939"/>
      <c r="G9" s="942"/>
      <c r="H9" s="939"/>
      <c r="I9" s="409" t="s">
        <v>27</v>
      </c>
      <c r="J9" s="410"/>
      <c r="K9" s="410"/>
      <c r="L9" s="410"/>
      <c r="M9" s="410"/>
      <c r="N9" s="410"/>
      <c r="O9" s="410"/>
      <c r="P9" s="410"/>
      <c r="Q9" s="410"/>
      <c r="R9" s="410"/>
      <c r="S9" s="410"/>
      <c r="T9" s="410"/>
      <c r="U9" s="410"/>
      <c r="V9" s="410"/>
      <c r="W9" s="410"/>
      <c r="X9" s="411"/>
      <c r="Y9" s="412">
        <f>SUM(J9:X9)</f>
        <v>0</v>
      </c>
      <c r="Z9" s="704"/>
      <c r="AA9" s="958"/>
      <c r="AB9" s="955"/>
      <c r="AC9" s="616"/>
      <c r="AE9" s="6"/>
      <c r="AF9" s="6"/>
      <c r="AG9" s="6"/>
      <c r="AH9" s="5"/>
      <c r="AI9" s="5"/>
      <c r="AJ9" s="8"/>
      <c r="AK9" s="8"/>
      <c r="AL9" s="8"/>
      <c r="AM9" s="8"/>
      <c r="AN9" s="8"/>
    </row>
    <row r="10" spans="5:40" ht="19.149999999999999" customHeight="1" x14ac:dyDescent="0.25">
      <c r="E10" s="124">
        <v>1</v>
      </c>
      <c r="F10" s="129"/>
      <c r="G10" s="413"/>
      <c r="H10" s="414"/>
      <c r="I10" s="415"/>
      <c r="J10" s="413"/>
      <c r="K10" s="413"/>
      <c r="L10" s="413"/>
      <c r="M10" s="413"/>
      <c r="N10" s="413"/>
      <c r="O10" s="413"/>
      <c r="P10" s="413"/>
      <c r="Q10" s="413"/>
      <c r="R10" s="413"/>
      <c r="S10" s="413"/>
      <c r="T10" s="413"/>
      <c r="U10" s="413"/>
      <c r="V10" s="413"/>
      <c r="W10" s="413"/>
      <c r="X10" s="413"/>
      <c r="Y10" s="196" t="str">
        <f>IF(ISNUMBER(F10),SUM(J10:X10),"")</f>
        <v/>
      </c>
      <c r="Z10" s="459" t="str">
        <f>IF(ISNUMBER(F10),VLOOKUP(Y10,'Verrechnungs- Notenpunkte'!$A$5:$B$20,2,TRUE),"")</f>
        <v/>
      </c>
      <c r="AA10" s="464" t="str">
        <f>IF(ISNUMBER(F10),ROUND(((H10+Z10)/2),0),"")</f>
        <v/>
      </c>
      <c r="AB10" s="429"/>
      <c r="AC10" s="74" t="str">
        <f>IF(ISNUMBER(F10),MAX(AA10-AB10,0),"")</f>
        <v/>
      </c>
      <c r="AE10" s="6"/>
      <c r="AF10" s="6"/>
      <c r="AG10" s="6"/>
      <c r="AH10" s="5"/>
      <c r="AI10" s="5"/>
      <c r="AJ10" s="6"/>
      <c r="AK10" s="6"/>
      <c r="AL10" s="6"/>
      <c r="AM10" s="6"/>
      <c r="AN10" s="6"/>
    </row>
    <row r="11" spans="5:40" ht="19.149999999999999" customHeight="1" x14ac:dyDescent="0.25">
      <c r="E11" s="401">
        <v>2</v>
      </c>
      <c r="F11" s="140"/>
      <c r="G11" s="416"/>
      <c r="H11" s="417"/>
      <c r="I11" s="418"/>
      <c r="J11" s="416"/>
      <c r="K11" s="416"/>
      <c r="L11" s="416"/>
      <c r="M11" s="416"/>
      <c r="N11" s="416"/>
      <c r="O11" s="416"/>
      <c r="P11" s="416"/>
      <c r="Q11" s="416"/>
      <c r="R11" s="416"/>
      <c r="S11" s="416"/>
      <c r="T11" s="416"/>
      <c r="U11" s="416"/>
      <c r="V11" s="416"/>
      <c r="W11" s="416"/>
      <c r="X11" s="416"/>
      <c r="Y11" s="138" t="str">
        <f t="shared" ref="Y11:Y39" si="0">IF(ISNUMBER(F11),SUM(J11:X11),"")</f>
        <v/>
      </c>
      <c r="Z11" s="460" t="str">
        <f>IF(ISNUMBER(F11),VLOOKUP(Y11,'Verrechnungs- Notenpunkte'!$A$5:$B$20,2,TRUE),"")</f>
        <v/>
      </c>
      <c r="AA11" s="465" t="str">
        <f t="shared" ref="AA11:AA39" si="1">IF(ISNUMBER(F11),ROUND(((H11+Z11)/2),0),"")</f>
        <v/>
      </c>
      <c r="AB11" s="425"/>
      <c r="AC11" s="71" t="str">
        <f t="shared" ref="AC11:AC39" si="2">IF(ISNUMBER(F11),MAX(AA11-AB11,0),"")</f>
        <v/>
      </c>
    </row>
    <row r="12" spans="5:40" ht="19.149999999999999" customHeight="1" x14ac:dyDescent="0.25">
      <c r="E12" s="401">
        <v>3</v>
      </c>
      <c r="F12" s="140"/>
      <c r="G12" s="416"/>
      <c r="H12" s="417"/>
      <c r="I12" s="418"/>
      <c r="J12" s="416"/>
      <c r="K12" s="416"/>
      <c r="L12" s="416"/>
      <c r="M12" s="416"/>
      <c r="N12" s="416"/>
      <c r="O12" s="416"/>
      <c r="P12" s="416"/>
      <c r="Q12" s="416"/>
      <c r="R12" s="416"/>
      <c r="S12" s="416"/>
      <c r="T12" s="416"/>
      <c r="U12" s="416"/>
      <c r="V12" s="416"/>
      <c r="W12" s="416"/>
      <c r="X12" s="416"/>
      <c r="Y12" s="138" t="str">
        <f t="shared" si="0"/>
        <v/>
      </c>
      <c r="Z12" s="460" t="str">
        <f>IF(ISNUMBER(F12),VLOOKUP(Y12,'Verrechnungs- Notenpunkte'!$A$5:$B$20,2,TRUE),"")</f>
        <v/>
      </c>
      <c r="AA12" s="465" t="str">
        <f t="shared" si="1"/>
        <v/>
      </c>
      <c r="AB12" s="425"/>
      <c r="AC12" s="71" t="str">
        <f t="shared" si="2"/>
        <v/>
      </c>
    </row>
    <row r="13" spans="5:40" ht="19.149999999999999" customHeight="1" x14ac:dyDescent="0.25">
      <c r="E13" s="401">
        <v>4</v>
      </c>
      <c r="F13" s="140"/>
      <c r="G13" s="416"/>
      <c r="H13" s="417"/>
      <c r="I13" s="418"/>
      <c r="J13" s="416"/>
      <c r="K13" s="416"/>
      <c r="L13" s="416"/>
      <c r="M13" s="416"/>
      <c r="N13" s="416"/>
      <c r="O13" s="416"/>
      <c r="P13" s="416"/>
      <c r="Q13" s="416"/>
      <c r="R13" s="416"/>
      <c r="S13" s="416"/>
      <c r="T13" s="416"/>
      <c r="U13" s="416"/>
      <c r="V13" s="416"/>
      <c r="W13" s="416"/>
      <c r="X13" s="416"/>
      <c r="Y13" s="138" t="str">
        <f t="shared" si="0"/>
        <v/>
      </c>
      <c r="Z13" s="460" t="str">
        <f>IF(ISNUMBER(F13),VLOOKUP(Y13,'Verrechnungs- Notenpunkte'!$A$5:$B$20,2,TRUE),"")</f>
        <v/>
      </c>
      <c r="AA13" s="465" t="str">
        <f t="shared" si="1"/>
        <v/>
      </c>
      <c r="AB13" s="425"/>
      <c r="AC13" s="71" t="str">
        <f t="shared" si="2"/>
        <v/>
      </c>
    </row>
    <row r="14" spans="5:40" ht="19.149999999999999" customHeight="1" thickBot="1" x14ac:dyDescent="0.3">
      <c r="E14" s="404">
        <v>5</v>
      </c>
      <c r="F14" s="207"/>
      <c r="G14" s="419"/>
      <c r="H14" s="420"/>
      <c r="I14" s="421"/>
      <c r="J14" s="419"/>
      <c r="K14" s="419"/>
      <c r="L14" s="419"/>
      <c r="M14" s="419"/>
      <c r="N14" s="419"/>
      <c r="O14" s="419"/>
      <c r="P14" s="419"/>
      <c r="Q14" s="419"/>
      <c r="R14" s="419"/>
      <c r="S14" s="419"/>
      <c r="T14" s="419"/>
      <c r="U14" s="419"/>
      <c r="V14" s="419"/>
      <c r="W14" s="419"/>
      <c r="X14" s="419"/>
      <c r="Y14" s="155" t="str">
        <f t="shared" si="0"/>
        <v/>
      </c>
      <c r="Z14" s="461" t="str">
        <f>IF(ISNUMBER(F14),VLOOKUP(Y14,'Verrechnungs- Notenpunkte'!$A$5:$B$20,2,TRUE),"")</f>
        <v/>
      </c>
      <c r="AA14" s="466" t="str">
        <f t="shared" si="1"/>
        <v/>
      </c>
      <c r="AB14" s="426"/>
      <c r="AC14" s="72" t="str">
        <f t="shared" si="2"/>
        <v/>
      </c>
    </row>
    <row r="15" spans="5:40" ht="19.149999999999999" customHeight="1" x14ac:dyDescent="0.25">
      <c r="E15" s="385">
        <v>6</v>
      </c>
      <c r="F15" s="129"/>
      <c r="G15" s="422"/>
      <c r="H15" s="423"/>
      <c r="I15" s="424"/>
      <c r="J15" s="422"/>
      <c r="K15" s="422"/>
      <c r="L15" s="422"/>
      <c r="M15" s="422"/>
      <c r="N15" s="422"/>
      <c r="O15" s="422"/>
      <c r="P15" s="422"/>
      <c r="Q15" s="422"/>
      <c r="R15" s="422"/>
      <c r="S15" s="422"/>
      <c r="T15" s="422"/>
      <c r="U15" s="422"/>
      <c r="V15" s="422"/>
      <c r="W15" s="422"/>
      <c r="X15" s="422"/>
      <c r="Y15" s="138" t="str">
        <f t="shared" si="0"/>
        <v/>
      </c>
      <c r="Z15" s="459" t="str">
        <f>IF(ISNUMBER(F15),VLOOKUP(Y15,'Verrechnungs- Notenpunkte'!$A$5:$B$20,2,TRUE),"")</f>
        <v/>
      </c>
      <c r="AA15" s="467" t="str">
        <f t="shared" si="1"/>
        <v/>
      </c>
      <c r="AB15" s="427"/>
      <c r="AC15" s="73" t="str">
        <f t="shared" si="2"/>
        <v/>
      </c>
    </row>
    <row r="16" spans="5:40" ht="19.149999999999999" customHeight="1" x14ac:dyDescent="0.25">
      <c r="E16" s="386">
        <v>7</v>
      </c>
      <c r="F16" s="140"/>
      <c r="G16" s="416"/>
      <c r="H16" s="417"/>
      <c r="I16" s="418"/>
      <c r="J16" s="416"/>
      <c r="K16" s="416"/>
      <c r="L16" s="416"/>
      <c r="M16" s="416"/>
      <c r="N16" s="416"/>
      <c r="O16" s="416"/>
      <c r="P16" s="416"/>
      <c r="Q16" s="416"/>
      <c r="R16" s="416"/>
      <c r="S16" s="416"/>
      <c r="T16" s="416"/>
      <c r="U16" s="416"/>
      <c r="V16" s="416"/>
      <c r="W16" s="416"/>
      <c r="X16" s="416"/>
      <c r="Y16" s="138" t="str">
        <f t="shared" si="0"/>
        <v/>
      </c>
      <c r="Z16" s="460" t="str">
        <f>IF(ISNUMBER(F16),VLOOKUP(Y16,'Verrechnungs- Notenpunkte'!$A$5:$B$20,2,TRUE),"")</f>
        <v/>
      </c>
      <c r="AA16" s="465" t="str">
        <f t="shared" si="1"/>
        <v/>
      </c>
      <c r="AB16" s="425"/>
      <c r="AC16" s="71" t="str">
        <f t="shared" si="2"/>
        <v/>
      </c>
    </row>
    <row r="17" spans="1:29" ht="19.149999999999999" customHeight="1" x14ac:dyDescent="0.25">
      <c r="E17" s="386">
        <v>8</v>
      </c>
      <c r="F17" s="140"/>
      <c r="G17" s="416"/>
      <c r="H17" s="417"/>
      <c r="I17" s="418"/>
      <c r="J17" s="416"/>
      <c r="K17" s="416"/>
      <c r="L17" s="416"/>
      <c r="M17" s="416"/>
      <c r="N17" s="416"/>
      <c r="O17" s="416"/>
      <c r="P17" s="416"/>
      <c r="Q17" s="416"/>
      <c r="R17" s="416"/>
      <c r="S17" s="416"/>
      <c r="T17" s="416"/>
      <c r="U17" s="416"/>
      <c r="V17" s="416"/>
      <c r="W17" s="416"/>
      <c r="X17" s="416"/>
      <c r="Y17" s="138" t="str">
        <f t="shared" si="0"/>
        <v/>
      </c>
      <c r="Z17" s="460" t="str">
        <f>IF(ISNUMBER(F17),VLOOKUP(Y17,'Verrechnungs- Notenpunkte'!$A$5:$B$20,2,TRUE),"")</f>
        <v/>
      </c>
      <c r="AA17" s="465" t="str">
        <f t="shared" si="1"/>
        <v/>
      </c>
      <c r="AB17" s="425"/>
      <c r="AC17" s="71" t="str">
        <f t="shared" si="2"/>
        <v/>
      </c>
    </row>
    <row r="18" spans="1:29" ht="19.149999999999999" customHeight="1" x14ac:dyDescent="0.25">
      <c r="E18" s="386">
        <v>9</v>
      </c>
      <c r="F18" s="140"/>
      <c r="G18" s="416"/>
      <c r="H18" s="417"/>
      <c r="I18" s="418"/>
      <c r="J18" s="416"/>
      <c r="K18" s="416"/>
      <c r="L18" s="416"/>
      <c r="M18" s="416"/>
      <c r="N18" s="416"/>
      <c r="O18" s="416"/>
      <c r="P18" s="416"/>
      <c r="Q18" s="416"/>
      <c r="R18" s="416"/>
      <c r="S18" s="416"/>
      <c r="T18" s="416"/>
      <c r="U18" s="416"/>
      <c r="V18" s="416"/>
      <c r="W18" s="416"/>
      <c r="X18" s="416"/>
      <c r="Y18" s="138" t="str">
        <f t="shared" si="0"/>
        <v/>
      </c>
      <c r="Z18" s="460" t="str">
        <f>IF(ISNUMBER(F18),VLOOKUP(Y18,'Verrechnungs- Notenpunkte'!$A$5:$B$20,2,TRUE),"")</f>
        <v/>
      </c>
      <c r="AA18" s="465" t="str">
        <f t="shared" si="1"/>
        <v/>
      </c>
      <c r="AB18" s="425"/>
      <c r="AC18" s="71" t="str">
        <f t="shared" si="2"/>
        <v/>
      </c>
    </row>
    <row r="19" spans="1:29" ht="19.149999999999999" customHeight="1" thickBot="1" x14ac:dyDescent="0.3">
      <c r="E19" s="387">
        <v>10</v>
      </c>
      <c r="F19" s="148"/>
      <c r="G19" s="419"/>
      <c r="H19" s="420"/>
      <c r="I19" s="421"/>
      <c r="J19" s="419"/>
      <c r="K19" s="419"/>
      <c r="L19" s="419"/>
      <c r="M19" s="419"/>
      <c r="N19" s="419"/>
      <c r="O19" s="419"/>
      <c r="P19" s="419"/>
      <c r="Q19" s="419"/>
      <c r="R19" s="419"/>
      <c r="S19" s="419"/>
      <c r="T19" s="419"/>
      <c r="U19" s="419"/>
      <c r="V19" s="419"/>
      <c r="W19" s="419"/>
      <c r="X19" s="419"/>
      <c r="Y19" s="155" t="str">
        <f t="shared" si="0"/>
        <v/>
      </c>
      <c r="Z19" s="461" t="str">
        <f>IF(ISNUMBER(F19),VLOOKUP(Y19,'Verrechnungs- Notenpunkte'!$A$5:$B$20,2,TRUE),"")</f>
        <v/>
      </c>
      <c r="AA19" s="466" t="str">
        <f t="shared" si="1"/>
        <v/>
      </c>
      <c r="AB19" s="426"/>
      <c r="AC19" s="72" t="str">
        <f t="shared" si="2"/>
        <v/>
      </c>
    </row>
    <row r="20" spans="1:29" ht="19.149999999999999" customHeight="1" x14ac:dyDescent="0.25">
      <c r="A20" s="12"/>
      <c r="B20" s="12"/>
      <c r="C20" s="12"/>
      <c r="E20" s="124">
        <v>11</v>
      </c>
      <c r="F20" s="129"/>
      <c r="G20" s="422"/>
      <c r="H20" s="423"/>
      <c r="I20" s="424"/>
      <c r="J20" s="422"/>
      <c r="K20" s="422"/>
      <c r="L20" s="422"/>
      <c r="M20" s="422"/>
      <c r="N20" s="422"/>
      <c r="O20" s="422"/>
      <c r="P20" s="422"/>
      <c r="Q20" s="422"/>
      <c r="R20" s="422"/>
      <c r="S20" s="422"/>
      <c r="T20" s="422"/>
      <c r="U20" s="422"/>
      <c r="V20" s="422"/>
      <c r="W20" s="422"/>
      <c r="X20" s="422"/>
      <c r="Y20" s="138" t="str">
        <f t="shared" si="0"/>
        <v/>
      </c>
      <c r="Z20" s="462" t="str">
        <f>IF(ISNUMBER(F20),VLOOKUP(Y20,'Verrechnungs- Notenpunkte'!$A$5:$B$20,2,TRUE),"")</f>
        <v/>
      </c>
      <c r="AA20" s="467" t="str">
        <f t="shared" si="1"/>
        <v/>
      </c>
      <c r="AB20" s="427"/>
      <c r="AC20" s="73" t="str">
        <f t="shared" si="2"/>
        <v/>
      </c>
    </row>
    <row r="21" spans="1:29" ht="19.149999999999999" customHeight="1" thickBot="1" x14ac:dyDescent="0.3">
      <c r="A21" s="12"/>
      <c r="B21" s="12"/>
      <c r="C21" s="12"/>
      <c r="E21" s="401">
        <v>12</v>
      </c>
      <c r="F21" s="140"/>
      <c r="G21" s="416"/>
      <c r="H21" s="417"/>
      <c r="I21" s="418"/>
      <c r="J21" s="416"/>
      <c r="K21" s="416"/>
      <c r="L21" s="416"/>
      <c r="M21" s="416"/>
      <c r="N21" s="416"/>
      <c r="O21" s="416"/>
      <c r="P21" s="416"/>
      <c r="Q21" s="416"/>
      <c r="R21" s="416"/>
      <c r="S21" s="416"/>
      <c r="T21" s="416"/>
      <c r="U21" s="416"/>
      <c r="V21" s="416"/>
      <c r="W21" s="416"/>
      <c r="X21" s="416"/>
      <c r="Y21" s="138" t="str">
        <f t="shared" si="0"/>
        <v/>
      </c>
      <c r="Z21" s="462" t="str">
        <f>IF(ISNUMBER(F21),VLOOKUP(Y21,'Verrechnungs- Notenpunkte'!$A$5:$B$20,2,TRUE),"")</f>
        <v/>
      </c>
      <c r="AA21" s="465" t="str">
        <f t="shared" si="1"/>
        <v/>
      </c>
      <c r="AB21" s="425"/>
      <c r="AC21" s="71" t="str">
        <f t="shared" si="2"/>
        <v/>
      </c>
    </row>
    <row r="22" spans="1:29" ht="19.149999999999999" customHeight="1" x14ac:dyDescent="0.25">
      <c r="A22" s="566" t="s">
        <v>3</v>
      </c>
      <c r="B22" s="959" t="s">
        <v>24</v>
      </c>
      <c r="C22" s="811" t="s">
        <v>8</v>
      </c>
      <c r="D22" s="50"/>
      <c r="E22" s="401">
        <v>13</v>
      </c>
      <c r="F22" s="140"/>
      <c r="G22" s="416"/>
      <c r="H22" s="417"/>
      <c r="I22" s="418"/>
      <c r="J22" s="416"/>
      <c r="K22" s="416"/>
      <c r="L22" s="416"/>
      <c r="M22" s="416"/>
      <c r="N22" s="416"/>
      <c r="O22" s="416"/>
      <c r="P22" s="416"/>
      <c r="Q22" s="416"/>
      <c r="R22" s="416"/>
      <c r="S22" s="416"/>
      <c r="T22" s="416"/>
      <c r="U22" s="416"/>
      <c r="V22" s="416"/>
      <c r="W22" s="416"/>
      <c r="X22" s="416"/>
      <c r="Y22" s="138" t="str">
        <f t="shared" si="0"/>
        <v/>
      </c>
      <c r="Z22" s="462" t="str">
        <f>IF(ISNUMBER(F22),VLOOKUP(Y22,'Verrechnungs- Notenpunkte'!$A$5:$B$20,2,TRUE),"")</f>
        <v/>
      </c>
      <c r="AA22" s="465" t="str">
        <f t="shared" si="1"/>
        <v/>
      </c>
      <c r="AB22" s="425"/>
      <c r="AC22" s="71" t="str">
        <f t="shared" si="2"/>
        <v/>
      </c>
    </row>
    <row r="23" spans="1:29" ht="19.149999999999999" customHeight="1" x14ac:dyDescent="0.25">
      <c r="A23" s="567"/>
      <c r="B23" s="947"/>
      <c r="C23" s="812"/>
      <c r="D23" s="50"/>
      <c r="E23" s="401">
        <v>14</v>
      </c>
      <c r="F23" s="140"/>
      <c r="G23" s="416"/>
      <c r="H23" s="417"/>
      <c r="I23" s="418"/>
      <c r="J23" s="416"/>
      <c r="K23" s="416"/>
      <c r="L23" s="416"/>
      <c r="M23" s="416"/>
      <c r="N23" s="416"/>
      <c r="O23" s="416"/>
      <c r="P23" s="416"/>
      <c r="Q23" s="416"/>
      <c r="R23" s="416"/>
      <c r="S23" s="416"/>
      <c r="T23" s="416"/>
      <c r="U23" s="416"/>
      <c r="V23" s="416"/>
      <c r="W23" s="416"/>
      <c r="X23" s="416"/>
      <c r="Y23" s="138" t="str">
        <f t="shared" si="0"/>
        <v/>
      </c>
      <c r="Z23" s="462" t="str">
        <f>IF(ISNUMBER(F23),VLOOKUP(Y23,'Verrechnungs- Notenpunkte'!$A$5:$B$20,2,TRUE),"")</f>
        <v/>
      </c>
      <c r="AA23" s="465" t="str">
        <f t="shared" si="1"/>
        <v/>
      </c>
      <c r="AB23" s="425"/>
      <c r="AC23" s="71" t="str">
        <f t="shared" si="2"/>
        <v/>
      </c>
    </row>
    <row r="24" spans="1:29" ht="19.149999999999999" customHeight="1" thickBot="1" x14ac:dyDescent="0.3">
      <c r="A24" s="567"/>
      <c r="B24" s="947"/>
      <c r="C24" s="812"/>
      <c r="D24" s="50"/>
      <c r="E24" s="402">
        <v>15</v>
      </c>
      <c r="F24" s="148"/>
      <c r="G24" s="419"/>
      <c r="H24" s="420"/>
      <c r="I24" s="421"/>
      <c r="J24" s="419"/>
      <c r="K24" s="419"/>
      <c r="L24" s="419"/>
      <c r="M24" s="419"/>
      <c r="N24" s="419"/>
      <c r="O24" s="419"/>
      <c r="P24" s="419"/>
      <c r="Q24" s="419"/>
      <c r="R24" s="419"/>
      <c r="S24" s="419"/>
      <c r="T24" s="419"/>
      <c r="U24" s="419"/>
      <c r="V24" s="419"/>
      <c r="W24" s="419"/>
      <c r="X24" s="419"/>
      <c r="Y24" s="155" t="str">
        <f t="shared" si="0"/>
        <v/>
      </c>
      <c r="Z24" s="463" t="str">
        <f>IF(ISNUMBER(F24),VLOOKUP(Y24,'Verrechnungs- Notenpunkte'!$A$5:$B$20,2,TRUE),"")</f>
        <v/>
      </c>
      <c r="AA24" s="466" t="str">
        <f t="shared" si="1"/>
        <v/>
      </c>
      <c r="AB24" s="426"/>
      <c r="AC24" s="72" t="str">
        <f t="shared" si="2"/>
        <v/>
      </c>
    </row>
    <row r="25" spans="1:29" ht="19.149999999999999" customHeight="1" x14ac:dyDescent="0.25">
      <c r="A25" s="567"/>
      <c r="B25" s="947"/>
      <c r="C25" s="812"/>
      <c r="D25" s="50"/>
      <c r="E25" s="127">
        <v>16</v>
      </c>
      <c r="F25" s="183"/>
      <c r="G25" s="422"/>
      <c r="H25" s="423"/>
      <c r="I25" s="424"/>
      <c r="J25" s="422"/>
      <c r="K25" s="422"/>
      <c r="L25" s="422"/>
      <c r="M25" s="422"/>
      <c r="N25" s="422"/>
      <c r="O25" s="422"/>
      <c r="P25" s="422"/>
      <c r="Q25" s="422"/>
      <c r="R25" s="422"/>
      <c r="S25" s="422"/>
      <c r="T25" s="422"/>
      <c r="U25" s="422"/>
      <c r="V25" s="422"/>
      <c r="W25" s="422"/>
      <c r="X25" s="422"/>
      <c r="Y25" s="138" t="str">
        <f t="shared" si="0"/>
        <v/>
      </c>
      <c r="Z25" s="459" t="str">
        <f>IF(ISNUMBER(F25),VLOOKUP(Y25,'Verrechnungs- Notenpunkte'!$A$5:$B$20,2,TRUE),"")</f>
        <v/>
      </c>
      <c r="AA25" s="467" t="str">
        <f t="shared" si="1"/>
        <v/>
      </c>
      <c r="AB25" s="427"/>
      <c r="AC25" s="73" t="str">
        <f t="shared" si="2"/>
        <v/>
      </c>
    </row>
    <row r="26" spans="1:29" ht="19.149999999999999" customHeight="1" x14ac:dyDescent="0.25">
      <c r="A26" s="567"/>
      <c r="B26" s="947"/>
      <c r="C26" s="812"/>
      <c r="D26" s="50"/>
      <c r="E26" s="401">
        <v>17</v>
      </c>
      <c r="F26" s="140"/>
      <c r="G26" s="416"/>
      <c r="H26" s="417"/>
      <c r="I26" s="418"/>
      <c r="J26" s="416"/>
      <c r="K26" s="416"/>
      <c r="L26" s="416"/>
      <c r="M26" s="416"/>
      <c r="N26" s="416"/>
      <c r="O26" s="416"/>
      <c r="P26" s="416"/>
      <c r="Q26" s="416"/>
      <c r="R26" s="416"/>
      <c r="S26" s="416"/>
      <c r="T26" s="416"/>
      <c r="U26" s="416"/>
      <c r="V26" s="416"/>
      <c r="W26" s="416"/>
      <c r="X26" s="416"/>
      <c r="Y26" s="138" t="str">
        <f t="shared" si="0"/>
        <v/>
      </c>
      <c r="Z26" s="460" t="str">
        <f>IF(ISNUMBER(F26),VLOOKUP(Y26,'Verrechnungs- Notenpunkte'!$A$5:$B$20,2,TRUE),"")</f>
        <v/>
      </c>
      <c r="AA26" s="465" t="str">
        <f t="shared" si="1"/>
        <v/>
      </c>
      <c r="AB26" s="425"/>
      <c r="AC26" s="71" t="str">
        <f t="shared" si="2"/>
        <v/>
      </c>
    </row>
    <row r="27" spans="1:29" ht="19.149999999999999" customHeight="1" x14ac:dyDescent="0.25">
      <c r="A27" s="568"/>
      <c r="B27" s="948"/>
      <c r="C27" s="812"/>
      <c r="D27" s="50"/>
      <c r="E27" s="401">
        <v>18</v>
      </c>
      <c r="F27" s="140"/>
      <c r="G27" s="416"/>
      <c r="H27" s="417"/>
      <c r="I27" s="418"/>
      <c r="J27" s="416"/>
      <c r="K27" s="416"/>
      <c r="L27" s="416"/>
      <c r="M27" s="416"/>
      <c r="N27" s="416"/>
      <c r="O27" s="416"/>
      <c r="P27" s="416"/>
      <c r="Q27" s="416"/>
      <c r="R27" s="416"/>
      <c r="S27" s="416"/>
      <c r="T27" s="416"/>
      <c r="U27" s="416"/>
      <c r="V27" s="416"/>
      <c r="W27" s="416"/>
      <c r="X27" s="416"/>
      <c r="Y27" s="138" t="str">
        <f t="shared" si="0"/>
        <v/>
      </c>
      <c r="Z27" s="460" t="str">
        <f>IF(ISNUMBER(F27),VLOOKUP(Y27,'Verrechnungs- Notenpunkte'!$A$5:$B$20,2,TRUE),"")</f>
        <v/>
      </c>
      <c r="AA27" s="465" t="str">
        <f t="shared" si="1"/>
        <v/>
      </c>
      <c r="AB27" s="425"/>
      <c r="AC27" s="71" t="str">
        <f t="shared" si="2"/>
        <v/>
      </c>
    </row>
    <row r="28" spans="1:29" ht="19.149999999999999" customHeight="1" x14ac:dyDescent="0.25">
      <c r="A28" s="814"/>
      <c r="B28" s="817"/>
      <c r="C28" s="812"/>
      <c r="D28" s="50"/>
      <c r="E28" s="401">
        <v>19</v>
      </c>
      <c r="F28" s="140"/>
      <c r="G28" s="416"/>
      <c r="H28" s="417"/>
      <c r="I28" s="418"/>
      <c r="J28" s="416"/>
      <c r="K28" s="416"/>
      <c r="L28" s="416"/>
      <c r="M28" s="416"/>
      <c r="N28" s="416"/>
      <c r="O28" s="416"/>
      <c r="P28" s="416"/>
      <c r="Q28" s="416"/>
      <c r="R28" s="416"/>
      <c r="S28" s="416"/>
      <c r="T28" s="416"/>
      <c r="U28" s="416"/>
      <c r="V28" s="416"/>
      <c r="W28" s="416"/>
      <c r="X28" s="416"/>
      <c r="Y28" s="138" t="str">
        <f t="shared" si="0"/>
        <v/>
      </c>
      <c r="Z28" s="460" t="str">
        <f>IF(ISNUMBER(F28),VLOOKUP(Y28,'Verrechnungs- Notenpunkte'!$A$5:$B$20,2,TRUE),"")</f>
        <v/>
      </c>
      <c r="AA28" s="465" t="str">
        <f t="shared" si="1"/>
        <v/>
      </c>
      <c r="AB28" s="425"/>
      <c r="AC28" s="71" t="str">
        <f t="shared" si="2"/>
        <v/>
      </c>
    </row>
    <row r="29" spans="1:29" ht="19.149999999999999" customHeight="1" thickBot="1" x14ac:dyDescent="0.3">
      <c r="A29" s="815"/>
      <c r="B29" s="818"/>
      <c r="C29" s="812"/>
      <c r="D29" s="50"/>
      <c r="E29" s="404">
        <v>20</v>
      </c>
      <c r="F29" s="207"/>
      <c r="G29" s="419"/>
      <c r="H29" s="420"/>
      <c r="I29" s="421"/>
      <c r="J29" s="419"/>
      <c r="K29" s="419"/>
      <c r="L29" s="419"/>
      <c r="M29" s="419"/>
      <c r="N29" s="419"/>
      <c r="O29" s="419"/>
      <c r="P29" s="419"/>
      <c r="Q29" s="419"/>
      <c r="R29" s="419"/>
      <c r="S29" s="419"/>
      <c r="T29" s="419"/>
      <c r="U29" s="419"/>
      <c r="V29" s="419"/>
      <c r="W29" s="419"/>
      <c r="X29" s="419"/>
      <c r="Y29" s="155" t="str">
        <f t="shared" si="0"/>
        <v/>
      </c>
      <c r="Z29" s="461" t="str">
        <f>IF(ISNUMBER(F29),VLOOKUP(Y29,'Verrechnungs- Notenpunkte'!$A$5:$B$20,2,TRUE),"")</f>
        <v/>
      </c>
      <c r="AA29" s="466" t="str">
        <f t="shared" si="1"/>
        <v/>
      </c>
      <c r="AB29" s="426"/>
      <c r="AC29" s="72" t="str">
        <f t="shared" si="2"/>
        <v/>
      </c>
    </row>
    <row r="30" spans="1:29" ht="19.149999999999999" customHeight="1" x14ac:dyDescent="0.25">
      <c r="A30" s="815"/>
      <c r="B30" s="818"/>
      <c r="C30" s="812"/>
      <c r="D30" s="50"/>
      <c r="E30" s="124">
        <v>21</v>
      </c>
      <c r="F30" s="129"/>
      <c r="G30" s="422"/>
      <c r="H30" s="423"/>
      <c r="I30" s="424"/>
      <c r="J30" s="422"/>
      <c r="K30" s="422"/>
      <c r="L30" s="422"/>
      <c r="M30" s="422"/>
      <c r="N30" s="422"/>
      <c r="O30" s="422"/>
      <c r="P30" s="422"/>
      <c r="Q30" s="422"/>
      <c r="R30" s="422"/>
      <c r="S30" s="422"/>
      <c r="T30" s="422"/>
      <c r="U30" s="422"/>
      <c r="V30" s="422"/>
      <c r="W30" s="422"/>
      <c r="X30" s="422"/>
      <c r="Y30" s="138" t="str">
        <f t="shared" si="0"/>
        <v/>
      </c>
      <c r="Z30" s="462" t="str">
        <f>IF(ISNUMBER(F30),VLOOKUP(Y30,'Verrechnungs- Notenpunkte'!$A$5:$B$20,2,TRUE),"")</f>
        <v/>
      </c>
      <c r="AA30" s="467" t="str">
        <f t="shared" si="1"/>
        <v/>
      </c>
      <c r="AB30" s="427"/>
      <c r="AC30" s="73" t="str">
        <f t="shared" si="2"/>
        <v/>
      </c>
    </row>
    <row r="31" spans="1:29" ht="19.149999999999999" customHeight="1" x14ac:dyDescent="0.25">
      <c r="A31" s="815"/>
      <c r="B31" s="818"/>
      <c r="C31" s="812"/>
      <c r="D31" s="50"/>
      <c r="E31" s="401">
        <v>22</v>
      </c>
      <c r="F31" s="140"/>
      <c r="G31" s="416"/>
      <c r="H31" s="417"/>
      <c r="I31" s="418"/>
      <c r="J31" s="416"/>
      <c r="K31" s="416"/>
      <c r="L31" s="416"/>
      <c r="M31" s="416"/>
      <c r="N31" s="416"/>
      <c r="O31" s="416"/>
      <c r="P31" s="416"/>
      <c r="Q31" s="416"/>
      <c r="R31" s="416"/>
      <c r="S31" s="416"/>
      <c r="T31" s="416"/>
      <c r="U31" s="416"/>
      <c r="V31" s="416"/>
      <c r="W31" s="416"/>
      <c r="X31" s="416"/>
      <c r="Y31" s="138" t="str">
        <f t="shared" si="0"/>
        <v/>
      </c>
      <c r="Z31" s="462" t="str">
        <f>IF(ISNUMBER(F31),VLOOKUP(Y31,'Verrechnungs- Notenpunkte'!$A$5:$B$20,2,TRUE),"")</f>
        <v/>
      </c>
      <c r="AA31" s="465" t="str">
        <f t="shared" si="1"/>
        <v/>
      </c>
      <c r="AB31" s="425"/>
      <c r="AC31" s="71" t="str">
        <f t="shared" si="2"/>
        <v/>
      </c>
    </row>
    <row r="32" spans="1:29" ht="19.149999999999999" customHeight="1" x14ac:dyDescent="0.25">
      <c r="A32" s="815"/>
      <c r="B32" s="818"/>
      <c r="C32" s="812"/>
      <c r="D32" s="50"/>
      <c r="E32" s="401">
        <v>23</v>
      </c>
      <c r="F32" s="140"/>
      <c r="G32" s="416"/>
      <c r="H32" s="417"/>
      <c r="I32" s="418"/>
      <c r="J32" s="416"/>
      <c r="K32" s="416"/>
      <c r="L32" s="416"/>
      <c r="M32" s="416"/>
      <c r="N32" s="416"/>
      <c r="O32" s="416"/>
      <c r="P32" s="416"/>
      <c r="Q32" s="416"/>
      <c r="R32" s="416"/>
      <c r="S32" s="416"/>
      <c r="T32" s="416"/>
      <c r="U32" s="416"/>
      <c r="V32" s="416"/>
      <c r="W32" s="416"/>
      <c r="X32" s="416"/>
      <c r="Y32" s="138" t="str">
        <f t="shared" si="0"/>
        <v/>
      </c>
      <c r="Z32" s="462" t="str">
        <f>IF(ISNUMBER(F32),VLOOKUP(Y32,'Verrechnungs- Notenpunkte'!$A$5:$B$20,2,TRUE),"")</f>
        <v/>
      </c>
      <c r="AA32" s="465" t="str">
        <f t="shared" si="1"/>
        <v/>
      </c>
      <c r="AB32" s="425"/>
      <c r="AC32" s="71" t="str">
        <f t="shared" si="2"/>
        <v/>
      </c>
    </row>
    <row r="33" spans="1:29" ht="19.149999999999999" customHeight="1" x14ac:dyDescent="0.25">
      <c r="A33" s="815"/>
      <c r="B33" s="818"/>
      <c r="C33" s="812"/>
      <c r="D33" s="50"/>
      <c r="E33" s="401">
        <v>24</v>
      </c>
      <c r="F33" s="140"/>
      <c r="G33" s="416"/>
      <c r="H33" s="417"/>
      <c r="I33" s="418"/>
      <c r="J33" s="416"/>
      <c r="K33" s="416"/>
      <c r="L33" s="416"/>
      <c r="M33" s="416"/>
      <c r="N33" s="416"/>
      <c r="O33" s="416"/>
      <c r="P33" s="416"/>
      <c r="Q33" s="416"/>
      <c r="R33" s="416"/>
      <c r="S33" s="416"/>
      <c r="T33" s="416"/>
      <c r="U33" s="416"/>
      <c r="V33" s="416"/>
      <c r="W33" s="416"/>
      <c r="X33" s="416"/>
      <c r="Y33" s="138" t="str">
        <f t="shared" si="0"/>
        <v/>
      </c>
      <c r="Z33" s="462" t="str">
        <f>IF(ISNUMBER(F33),VLOOKUP(Y33,'Verrechnungs- Notenpunkte'!$A$5:$B$20,2,TRUE),"")</f>
        <v/>
      </c>
      <c r="AA33" s="465" t="str">
        <f t="shared" si="1"/>
        <v/>
      </c>
      <c r="AB33" s="425"/>
      <c r="AC33" s="71" t="str">
        <f t="shared" si="2"/>
        <v/>
      </c>
    </row>
    <row r="34" spans="1:29" ht="19.149999999999999" customHeight="1" thickBot="1" x14ac:dyDescent="0.3">
      <c r="A34" s="815"/>
      <c r="B34" s="818"/>
      <c r="C34" s="812"/>
      <c r="D34" s="50"/>
      <c r="E34" s="402">
        <v>25</v>
      </c>
      <c r="F34" s="148"/>
      <c r="G34" s="419"/>
      <c r="H34" s="420"/>
      <c r="I34" s="421"/>
      <c r="J34" s="419"/>
      <c r="K34" s="419"/>
      <c r="L34" s="419"/>
      <c r="M34" s="419"/>
      <c r="N34" s="419"/>
      <c r="O34" s="419"/>
      <c r="P34" s="419"/>
      <c r="Q34" s="419"/>
      <c r="R34" s="419"/>
      <c r="S34" s="419"/>
      <c r="T34" s="419"/>
      <c r="U34" s="419"/>
      <c r="V34" s="419"/>
      <c r="W34" s="419"/>
      <c r="X34" s="419"/>
      <c r="Y34" s="155" t="str">
        <f t="shared" si="0"/>
        <v/>
      </c>
      <c r="Z34" s="463" t="str">
        <f>IF(ISNUMBER(F34),VLOOKUP(Y34,'Verrechnungs- Notenpunkte'!$A$5:$B$20,2,TRUE),"")</f>
        <v/>
      </c>
      <c r="AA34" s="466" t="str">
        <f t="shared" si="1"/>
        <v/>
      </c>
      <c r="AB34" s="426"/>
      <c r="AC34" s="72" t="str">
        <f t="shared" si="2"/>
        <v/>
      </c>
    </row>
    <row r="35" spans="1:29" ht="19.149999999999999" customHeight="1" x14ac:dyDescent="0.25">
      <c r="A35" s="815"/>
      <c r="B35" s="818"/>
      <c r="C35" s="812"/>
      <c r="D35" s="50"/>
      <c r="E35" s="124">
        <v>26</v>
      </c>
      <c r="F35" s="129"/>
      <c r="G35" s="422"/>
      <c r="H35" s="423"/>
      <c r="I35" s="424"/>
      <c r="J35" s="422"/>
      <c r="K35" s="422"/>
      <c r="L35" s="422"/>
      <c r="M35" s="422"/>
      <c r="N35" s="422"/>
      <c r="O35" s="422"/>
      <c r="P35" s="422"/>
      <c r="Q35" s="422"/>
      <c r="R35" s="422"/>
      <c r="S35" s="422"/>
      <c r="T35" s="422"/>
      <c r="U35" s="422"/>
      <c r="V35" s="422"/>
      <c r="W35" s="422"/>
      <c r="X35" s="422"/>
      <c r="Y35" s="138" t="str">
        <f t="shared" si="0"/>
        <v/>
      </c>
      <c r="Z35" s="459" t="str">
        <f>IF(ISNUMBER(F35),VLOOKUP(Y35,'Verrechnungs- Notenpunkte'!$A$5:$B$20,2,TRUE),"")</f>
        <v/>
      </c>
      <c r="AA35" s="467" t="str">
        <f t="shared" si="1"/>
        <v/>
      </c>
      <c r="AB35" s="427"/>
      <c r="AC35" s="73" t="str">
        <f t="shared" si="2"/>
        <v/>
      </c>
    </row>
    <row r="36" spans="1:29" ht="19.149999999999999" customHeight="1" x14ac:dyDescent="0.25">
      <c r="A36" s="815"/>
      <c r="B36" s="818"/>
      <c r="C36" s="812"/>
      <c r="D36" s="50"/>
      <c r="E36" s="401">
        <v>27</v>
      </c>
      <c r="F36" s="140"/>
      <c r="G36" s="416"/>
      <c r="H36" s="417"/>
      <c r="I36" s="418"/>
      <c r="J36" s="416"/>
      <c r="K36" s="416"/>
      <c r="L36" s="416"/>
      <c r="M36" s="416"/>
      <c r="N36" s="416"/>
      <c r="O36" s="416"/>
      <c r="P36" s="416"/>
      <c r="Q36" s="416"/>
      <c r="R36" s="416"/>
      <c r="S36" s="416"/>
      <c r="T36" s="416"/>
      <c r="U36" s="416"/>
      <c r="V36" s="416"/>
      <c r="W36" s="416"/>
      <c r="X36" s="416"/>
      <c r="Y36" s="138" t="str">
        <f t="shared" si="0"/>
        <v/>
      </c>
      <c r="Z36" s="460" t="str">
        <f>IF(ISNUMBER(F36),VLOOKUP(Y36,'Verrechnungs- Notenpunkte'!$A$5:$B$20,2,TRUE),"")</f>
        <v/>
      </c>
      <c r="AA36" s="465" t="str">
        <f t="shared" si="1"/>
        <v/>
      </c>
      <c r="AB36" s="425"/>
      <c r="AC36" s="71" t="str">
        <f t="shared" si="2"/>
        <v/>
      </c>
    </row>
    <row r="37" spans="1:29" ht="19.149999999999999" customHeight="1" x14ac:dyDescent="0.25">
      <c r="A37" s="815"/>
      <c r="B37" s="818"/>
      <c r="C37" s="812"/>
      <c r="D37" s="50"/>
      <c r="E37" s="401">
        <v>28</v>
      </c>
      <c r="F37" s="140"/>
      <c r="G37" s="416"/>
      <c r="H37" s="417"/>
      <c r="I37" s="418"/>
      <c r="J37" s="416"/>
      <c r="K37" s="416"/>
      <c r="L37" s="416"/>
      <c r="M37" s="416"/>
      <c r="N37" s="416"/>
      <c r="O37" s="416"/>
      <c r="P37" s="416"/>
      <c r="Q37" s="416"/>
      <c r="R37" s="416"/>
      <c r="S37" s="416"/>
      <c r="T37" s="416"/>
      <c r="U37" s="416"/>
      <c r="V37" s="416"/>
      <c r="W37" s="416"/>
      <c r="X37" s="416"/>
      <c r="Y37" s="138" t="str">
        <f t="shared" si="0"/>
        <v/>
      </c>
      <c r="Z37" s="460" t="str">
        <f>IF(ISNUMBER(F37),VLOOKUP(Y37,'Verrechnungs- Notenpunkte'!$A$5:$B$20,2,TRUE),"")</f>
        <v/>
      </c>
      <c r="AA37" s="465" t="str">
        <f t="shared" si="1"/>
        <v/>
      </c>
      <c r="AB37" s="425"/>
      <c r="AC37" s="71" t="str">
        <f t="shared" si="2"/>
        <v/>
      </c>
    </row>
    <row r="38" spans="1:29" ht="19.149999999999999" customHeight="1" x14ac:dyDescent="0.25">
      <c r="A38" s="815"/>
      <c r="B38" s="818"/>
      <c r="C38" s="812"/>
      <c r="D38" s="50"/>
      <c r="E38" s="401">
        <v>29</v>
      </c>
      <c r="F38" s="140"/>
      <c r="G38" s="416"/>
      <c r="H38" s="417"/>
      <c r="I38" s="418"/>
      <c r="J38" s="416"/>
      <c r="K38" s="416"/>
      <c r="L38" s="416"/>
      <c r="M38" s="416"/>
      <c r="N38" s="416"/>
      <c r="O38" s="416"/>
      <c r="P38" s="416"/>
      <c r="Q38" s="416"/>
      <c r="R38" s="416"/>
      <c r="S38" s="416"/>
      <c r="T38" s="416"/>
      <c r="U38" s="416"/>
      <c r="V38" s="416"/>
      <c r="W38" s="416"/>
      <c r="X38" s="416"/>
      <c r="Y38" s="138" t="str">
        <f t="shared" si="0"/>
        <v/>
      </c>
      <c r="Z38" s="460" t="str">
        <f>IF(ISNUMBER(F38),VLOOKUP(Y38,'Verrechnungs- Notenpunkte'!$A$5:$B$20,2,TRUE),"")</f>
        <v/>
      </c>
      <c r="AA38" s="465" t="str">
        <f t="shared" si="1"/>
        <v/>
      </c>
      <c r="AB38" s="425"/>
      <c r="AC38" s="71" t="str">
        <f t="shared" si="2"/>
        <v/>
      </c>
    </row>
    <row r="39" spans="1:29" ht="19.149999999999999" customHeight="1" thickBot="1" x14ac:dyDescent="0.3">
      <c r="A39" s="816"/>
      <c r="B39" s="819"/>
      <c r="C39" s="813"/>
      <c r="D39" s="50"/>
      <c r="E39" s="402">
        <v>30</v>
      </c>
      <c r="F39" s="148"/>
      <c r="G39" s="419"/>
      <c r="H39" s="420"/>
      <c r="I39" s="421"/>
      <c r="J39" s="419"/>
      <c r="K39" s="419"/>
      <c r="L39" s="419"/>
      <c r="M39" s="419"/>
      <c r="N39" s="419"/>
      <c r="O39" s="419"/>
      <c r="P39" s="419"/>
      <c r="Q39" s="419"/>
      <c r="R39" s="419"/>
      <c r="S39" s="419"/>
      <c r="T39" s="419"/>
      <c r="U39" s="419"/>
      <c r="V39" s="419"/>
      <c r="W39" s="419"/>
      <c r="X39" s="419"/>
      <c r="Y39" s="155" t="str">
        <f t="shared" si="0"/>
        <v/>
      </c>
      <c r="Z39" s="461" t="str">
        <f>IF(ISNUMBER(F39),VLOOKUP(Y39,'Verrechnungs- Notenpunkte'!$A$5:$B$20,2,TRUE),"")</f>
        <v/>
      </c>
      <c r="AA39" s="466" t="str">
        <f t="shared" si="1"/>
        <v/>
      </c>
      <c r="AB39" s="426"/>
      <c r="AC39" s="72" t="str">
        <f t="shared" si="2"/>
        <v/>
      </c>
    </row>
    <row r="40" spans="1:29" ht="28.15" customHeight="1" x14ac:dyDescent="0.25">
      <c r="A40" s="60"/>
      <c r="B40" s="23"/>
      <c r="C40" s="23"/>
      <c r="D40" s="50"/>
      <c r="AB40" s="61" t="s">
        <v>66</v>
      </c>
      <c r="AC40" s="80" t="str">
        <f>IF(COUNT(AC10:AC39)&gt;0,SUM(AC10:AC39)/COUNT(AC10:AC39),"")</f>
        <v/>
      </c>
    </row>
    <row r="41" spans="1:29" ht="13.5" customHeight="1" x14ac:dyDescent="0.25">
      <c r="A41" s="59"/>
      <c r="B41" s="59"/>
      <c r="C41" s="59"/>
      <c r="D41" s="50"/>
      <c r="E41" s="14"/>
      <c r="F41" s="14"/>
      <c r="G41" s="14"/>
      <c r="H41" s="14"/>
      <c r="I41" s="14"/>
      <c r="J41" s="14"/>
      <c r="K41" s="14"/>
      <c r="L41" s="14"/>
      <c r="M41" s="14"/>
      <c r="N41" s="14"/>
      <c r="O41" s="14"/>
      <c r="P41" s="14"/>
      <c r="Q41" s="14"/>
      <c r="R41" s="14"/>
      <c r="S41" s="14"/>
      <c r="T41" s="14"/>
      <c r="U41" s="14"/>
      <c r="V41" s="14"/>
      <c r="W41" s="14"/>
      <c r="X41" s="14"/>
      <c r="Y41" s="14"/>
      <c r="Z41" s="14"/>
      <c r="AA41" s="10"/>
    </row>
    <row r="42" spans="1:29" ht="30" customHeight="1" x14ac:dyDescent="0.25">
      <c r="A42" s="59"/>
      <c r="B42" s="59"/>
      <c r="C42" s="59"/>
      <c r="D42" s="50"/>
      <c r="E42" s="13"/>
      <c r="F42" s="13"/>
      <c r="G42" s="13"/>
      <c r="H42" s="13"/>
      <c r="I42" s="13"/>
      <c r="J42" s="13"/>
      <c r="K42" s="13"/>
      <c r="L42" s="13"/>
      <c r="M42" s="13"/>
      <c r="N42" s="13"/>
      <c r="O42" s="13"/>
      <c r="P42" s="13"/>
      <c r="Q42" s="13"/>
      <c r="R42" s="13"/>
      <c r="S42" s="13"/>
      <c r="T42" s="13"/>
      <c r="U42" s="13"/>
      <c r="V42" s="13"/>
      <c r="W42" s="13"/>
      <c r="X42" s="13"/>
      <c r="Y42" s="13"/>
      <c r="Z42" s="13"/>
      <c r="AA42" s="11"/>
    </row>
    <row r="43" spans="1:29" ht="30" customHeight="1" x14ac:dyDescent="0.25">
      <c r="A43" s="12"/>
      <c r="B43" s="12"/>
      <c r="C43" s="12"/>
      <c r="E43" s="13"/>
      <c r="F43" s="13"/>
      <c r="G43" s="13"/>
      <c r="H43" s="13"/>
      <c r="I43" s="13"/>
      <c r="J43" s="13"/>
      <c r="K43" s="13"/>
      <c r="L43" s="13"/>
      <c r="M43" s="13"/>
      <c r="N43" s="13"/>
      <c r="O43" s="13"/>
      <c r="P43" s="13"/>
      <c r="Q43" s="13"/>
      <c r="R43" s="13"/>
      <c r="S43" s="13"/>
      <c r="T43" s="13"/>
      <c r="U43" s="13"/>
      <c r="V43" s="13"/>
      <c r="W43" s="13"/>
      <c r="X43" s="13"/>
      <c r="Y43" s="13"/>
      <c r="Z43" s="13"/>
      <c r="AA43" s="11"/>
    </row>
    <row r="44" spans="1:29" ht="13.5" customHeight="1" x14ac:dyDescent="0.25"/>
  </sheetData>
  <sheetProtection algorithmName="SHA-512" hashValue="ZW0r1IKICF/irrjxeU+MCnMUgs0fvGTAcBuOl4xj63DtDDhpooj/H+2zLouR8NUayyyiV+p668M7IGtOSBKlBg==" saltValue="Ki49ooIUdruFmrxRXy4x7A==" spinCount="100000" sheet="1" selectLockedCells="1"/>
  <mergeCells count="31">
    <mergeCell ref="AB5:AB9"/>
    <mergeCell ref="AC5:AC9"/>
    <mergeCell ref="AA5:AA9"/>
    <mergeCell ref="A22:A27"/>
    <mergeCell ref="B22:B27"/>
    <mergeCell ref="C22:C39"/>
    <mergeCell ref="A28:A39"/>
    <mergeCell ref="B28:B39"/>
    <mergeCell ref="AB1:AC1"/>
    <mergeCell ref="I2:L2"/>
    <mergeCell ref="M2:P2"/>
    <mergeCell ref="Q2:T2"/>
    <mergeCell ref="U3:W3"/>
    <mergeCell ref="U2:W2"/>
    <mergeCell ref="X2:AC2"/>
    <mergeCell ref="X3:AC3"/>
    <mergeCell ref="I3:T3"/>
    <mergeCell ref="E1:F1"/>
    <mergeCell ref="G1:H1"/>
    <mergeCell ref="X1:AA1"/>
    <mergeCell ref="F5:F9"/>
    <mergeCell ref="G5:H5"/>
    <mergeCell ref="G6:G9"/>
    <mergeCell ref="E5:E9"/>
    <mergeCell ref="H6:H9"/>
    <mergeCell ref="E2:H2"/>
    <mergeCell ref="E3:H3"/>
    <mergeCell ref="J1:W1"/>
    <mergeCell ref="Y6:Y8"/>
    <mergeCell ref="Z6:Z9"/>
    <mergeCell ref="I5:Z5"/>
  </mergeCells>
  <conditionalFormatting sqref="Y9">
    <cfRule type="cellIs" dxfId="2" priority="8" operator="notEqual">
      <formula>60</formula>
    </cfRule>
  </conditionalFormatting>
  <conditionalFormatting sqref="J10:X10">
    <cfRule type="cellIs" dxfId="1" priority="5" operator="greaterThan">
      <formula>J$9</formula>
    </cfRule>
  </conditionalFormatting>
  <conditionalFormatting sqref="J11:X39">
    <cfRule type="cellIs" dxfId="0" priority="3" operator="greaterThan">
      <formula>J$9</formula>
    </cfRule>
  </conditionalFormatting>
  <dataValidations count="7">
    <dataValidation type="whole" allowBlank="1" showInputMessage="1" showErrorMessage="1" errorTitle="Achtung" error="Bitte nur ganze Noten zwischen 0 und 2 NP eintragen!" sqref="AB10:AB39">
      <formula1>0</formula1>
      <formula2>2</formula2>
    </dataValidation>
    <dataValidation type="list" allowBlank="1" showInputMessage="1" showErrorMessage="1" sqref="AB1:AC1">
      <formula1>"EK, ZK, EB"</formula1>
    </dataValidation>
    <dataValidation type="list" allowBlank="1" showInputMessage="1" showErrorMessage="1" sqref="I3">
      <formula1>"Griechisch, Latein"</formula1>
    </dataValidation>
    <dataValidation type="list" allowBlank="1" showInputMessage="1" showErrorMessage="1" sqref="I1">
      <formula1>"HT, NT, NNT"</formula1>
    </dataValidation>
    <dataValidation type="whole" allowBlank="1" showInputMessage="1" showErrorMessage="1" errorTitle="Achtung" error="Bitte maximal mögliche BE beachten bzw. ganze BE eingeben!" sqref="J10:X39">
      <formula1>0</formula1>
      <formula2>J$9</formula2>
    </dataValidation>
    <dataValidation type="whole" allowBlank="1" showInputMessage="1" showErrorMessage="1" errorTitle="Achtung!" error="Bitte ganzzahlige Punktzahl verwenden!" sqref="J9:X9">
      <formula1>1</formula1>
      <formula2>60</formula2>
    </dataValidation>
    <dataValidation type="whole" allowBlank="1" showInputMessage="1" showErrorMessage="1" errorTitle="Achtung!" error="Bitte keine Kommazahlen verwenden bzw. maximale Notenpunktzahl beachten!" sqref="H10:H39">
      <formula1>0</formula1>
      <formula2>15</formula2>
    </dataValidation>
  </dataValidations>
  <pageMargins left="0.39370078740157483" right="0.39370078740157483" top="0.39370078740157483" bottom="0.3937007874015748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3:L20"/>
  <sheetViews>
    <sheetView workbookViewId="0"/>
  </sheetViews>
  <sheetFormatPr baseColWidth="10" defaultColWidth="10.81640625" defaultRowHeight="12.5" x14ac:dyDescent="0.25"/>
  <cols>
    <col min="1" max="1" width="24" style="15" customWidth="1"/>
    <col min="2" max="2" width="14.1796875" style="15" customWidth="1"/>
    <col min="3" max="3" width="10.81640625" style="15"/>
    <col min="4" max="4" width="22.453125" style="15" customWidth="1"/>
    <col min="5" max="5" width="14.453125" style="15" customWidth="1"/>
    <col min="6" max="6" width="10.81640625" style="15"/>
    <col min="7" max="7" width="15.1796875" style="15" customWidth="1"/>
    <col min="8" max="8" width="18.26953125" style="15" customWidth="1"/>
    <col min="9" max="10" width="10.81640625" style="15"/>
    <col min="11" max="11" width="21.81640625" style="15" bestFit="1" customWidth="1"/>
    <col min="12" max="12" width="14.26953125" style="15" bestFit="1" customWidth="1"/>
    <col min="13" max="16384" width="10.81640625" style="15"/>
  </cols>
  <sheetData>
    <row r="3" spans="1:12" ht="15.5" x14ac:dyDescent="0.35">
      <c r="A3" s="480" t="s">
        <v>159</v>
      </c>
      <c r="B3" s="480"/>
      <c r="D3" s="480" t="s">
        <v>110</v>
      </c>
      <c r="E3" s="480"/>
      <c r="G3" s="47" t="s">
        <v>53</v>
      </c>
      <c r="K3" s="480" t="s">
        <v>109</v>
      </c>
      <c r="L3" s="480"/>
    </row>
    <row r="4" spans="1:12" ht="19.899999999999999" customHeight="1" x14ac:dyDescent="0.25">
      <c r="A4" s="20" t="s">
        <v>94</v>
      </c>
      <c r="B4" s="20" t="s">
        <v>54</v>
      </c>
      <c r="D4" s="20" t="s">
        <v>94</v>
      </c>
      <c r="E4" s="20" t="s">
        <v>54</v>
      </c>
      <c r="G4" s="48" t="s">
        <v>55</v>
      </c>
      <c r="H4" s="48" t="s">
        <v>54</v>
      </c>
      <c r="K4" s="20" t="s">
        <v>94</v>
      </c>
      <c r="L4" s="20" t="s">
        <v>54</v>
      </c>
    </row>
    <row r="5" spans="1:12" ht="19.899999999999999" customHeight="1" x14ac:dyDescent="0.25">
      <c r="A5" s="21">
        <v>0</v>
      </c>
      <c r="B5" s="21">
        <v>0</v>
      </c>
      <c r="D5" s="21">
        <v>0</v>
      </c>
      <c r="E5" s="21">
        <v>0</v>
      </c>
      <c r="G5" s="388">
        <v>0</v>
      </c>
      <c r="H5" s="21">
        <v>0</v>
      </c>
      <c r="K5" s="21">
        <v>0</v>
      </c>
      <c r="L5" s="21">
        <v>0</v>
      </c>
    </row>
    <row r="6" spans="1:12" ht="19.899999999999999" customHeight="1" x14ac:dyDescent="0.25">
      <c r="A6" s="21">
        <v>12</v>
      </c>
      <c r="B6" s="21">
        <v>1</v>
      </c>
      <c r="D6" s="21">
        <v>20</v>
      </c>
      <c r="E6" s="21">
        <v>1</v>
      </c>
      <c r="G6" s="388">
        <v>0.2</v>
      </c>
      <c r="H6" s="21">
        <v>1</v>
      </c>
      <c r="K6" s="21">
        <v>24</v>
      </c>
      <c r="L6" s="21">
        <v>1</v>
      </c>
    </row>
    <row r="7" spans="1:12" ht="19.899999999999999" customHeight="1" x14ac:dyDescent="0.25">
      <c r="A7" s="21">
        <v>16</v>
      </c>
      <c r="B7" s="21">
        <v>2</v>
      </c>
      <c r="D7" s="21">
        <v>27</v>
      </c>
      <c r="E7" s="21">
        <v>2</v>
      </c>
      <c r="G7" s="388">
        <v>0.27</v>
      </c>
      <c r="H7" s="21">
        <v>2</v>
      </c>
      <c r="K7" s="21">
        <v>32</v>
      </c>
      <c r="L7" s="21">
        <v>2</v>
      </c>
    </row>
    <row r="8" spans="1:12" ht="19.899999999999999" customHeight="1" x14ac:dyDescent="0.25">
      <c r="A8" s="21">
        <v>20</v>
      </c>
      <c r="B8" s="21">
        <v>3</v>
      </c>
      <c r="D8" s="21">
        <v>33</v>
      </c>
      <c r="E8" s="21">
        <v>3</v>
      </c>
      <c r="G8" s="388">
        <v>0.33</v>
      </c>
      <c r="H8" s="21">
        <v>3</v>
      </c>
      <c r="K8" s="21">
        <v>40</v>
      </c>
      <c r="L8" s="21">
        <v>3</v>
      </c>
    </row>
    <row r="9" spans="1:12" ht="19.899999999999999" customHeight="1" x14ac:dyDescent="0.25">
      <c r="A9" s="21">
        <v>24</v>
      </c>
      <c r="B9" s="21">
        <v>4</v>
      </c>
      <c r="D9" s="21">
        <v>40</v>
      </c>
      <c r="E9" s="21">
        <v>4</v>
      </c>
      <c r="G9" s="388">
        <v>0.4</v>
      </c>
      <c r="H9" s="21">
        <v>4</v>
      </c>
      <c r="K9" s="21">
        <v>48</v>
      </c>
      <c r="L9" s="21">
        <v>4</v>
      </c>
    </row>
    <row r="10" spans="1:12" ht="19.899999999999999" customHeight="1" x14ac:dyDescent="0.25">
      <c r="A10" s="21">
        <v>27</v>
      </c>
      <c r="B10" s="21">
        <v>5</v>
      </c>
      <c r="D10" s="21">
        <v>45</v>
      </c>
      <c r="E10" s="21">
        <v>5</v>
      </c>
      <c r="G10" s="388">
        <v>0.45</v>
      </c>
      <c r="H10" s="21">
        <v>5</v>
      </c>
      <c r="K10" s="21">
        <v>54</v>
      </c>
      <c r="L10" s="21">
        <v>5</v>
      </c>
    </row>
    <row r="11" spans="1:12" ht="19.899999999999999" customHeight="1" x14ac:dyDescent="0.25">
      <c r="A11" s="21">
        <v>30</v>
      </c>
      <c r="B11" s="21">
        <v>6</v>
      </c>
      <c r="D11" s="21">
        <v>50</v>
      </c>
      <c r="E11" s="21">
        <v>6</v>
      </c>
      <c r="G11" s="388">
        <v>0.5</v>
      </c>
      <c r="H11" s="21">
        <v>6</v>
      </c>
      <c r="K11" s="21">
        <v>60</v>
      </c>
      <c r="L11" s="21">
        <v>6</v>
      </c>
    </row>
    <row r="12" spans="1:12" ht="19.899999999999999" customHeight="1" x14ac:dyDescent="0.25">
      <c r="A12" s="21">
        <v>33</v>
      </c>
      <c r="B12" s="21">
        <v>7</v>
      </c>
      <c r="D12" s="21">
        <v>55</v>
      </c>
      <c r="E12" s="21">
        <v>7</v>
      </c>
      <c r="G12" s="388">
        <v>0.55000000000000004</v>
      </c>
      <c r="H12" s="21">
        <v>7</v>
      </c>
      <c r="K12" s="21">
        <v>66</v>
      </c>
      <c r="L12" s="21">
        <v>7</v>
      </c>
    </row>
    <row r="13" spans="1:12" ht="19.899999999999999" customHeight="1" x14ac:dyDescent="0.25">
      <c r="A13" s="21">
        <v>36</v>
      </c>
      <c r="B13" s="21">
        <v>8</v>
      </c>
      <c r="D13" s="21">
        <v>60</v>
      </c>
      <c r="E13" s="21">
        <v>8</v>
      </c>
      <c r="G13" s="388">
        <v>0.6</v>
      </c>
      <c r="H13" s="21">
        <v>8</v>
      </c>
      <c r="K13" s="21">
        <v>72</v>
      </c>
      <c r="L13" s="21">
        <v>8</v>
      </c>
    </row>
    <row r="14" spans="1:12" ht="19.899999999999999" customHeight="1" x14ac:dyDescent="0.25">
      <c r="A14" s="21">
        <v>39</v>
      </c>
      <c r="B14" s="21">
        <v>9</v>
      </c>
      <c r="D14" s="21">
        <v>65</v>
      </c>
      <c r="E14" s="21">
        <v>9</v>
      </c>
      <c r="G14" s="388">
        <v>0.65</v>
      </c>
      <c r="H14" s="21">
        <v>9</v>
      </c>
      <c r="K14" s="21">
        <v>78</v>
      </c>
      <c r="L14" s="21">
        <v>9</v>
      </c>
    </row>
    <row r="15" spans="1:12" ht="19.899999999999999" customHeight="1" x14ac:dyDescent="0.25">
      <c r="A15" s="21">
        <v>42</v>
      </c>
      <c r="B15" s="21">
        <v>10</v>
      </c>
      <c r="D15" s="21">
        <v>70</v>
      </c>
      <c r="E15" s="21">
        <v>10</v>
      </c>
      <c r="G15" s="388">
        <v>0.7</v>
      </c>
      <c r="H15" s="21">
        <v>10</v>
      </c>
      <c r="K15" s="21">
        <v>84</v>
      </c>
      <c r="L15" s="21">
        <v>10</v>
      </c>
    </row>
    <row r="16" spans="1:12" ht="19.899999999999999" customHeight="1" x14ac:dyDescent="0.25">
      <c r="A16" s="21">
        <v>45</v>
      </c>
      <c r="B16" s="21">
        <v>11</v>
      </c>
      <c r="D16" s="21">
        <v>75</v>
      </c>
      <c r="E16" s="21">
        <v>11</v>
      </c>
      <c r="G16" s="388">
        <v>0.75</v>
      </c>
      <c r="H16" s="21">
        <v>11</v>
      </c>
      <c r="K16" s="21">
        <v>90</v>
      </c>
      <c r="L16" s="21">
        <v>11</v>
      </c>
    </row>
    <row r="17" spans="1:12" ht="19.899999999999999" customHeight="1" x14ac:dyDescent="0.25">
      <c r="A17" s="21">
        <v>48</v>
      </c>
      <c r="B17" s="21">
        <v>12</v>
      </c>
      <c r="D17" s="21">
        <v>80</v>
      </c>
      <c r="E17" s="21">
        <v>12</v>
      </c>
      <c r="G17" s="388">
        <v>0.8</v>
      </c>
      <c r="H17" s="21">
        <v>12</v>
      </c>
      <c r="K17" s="21">
        <v>96</v>
      </c>
      <c r="L17" s="21">
        <v>12</v>
      </c>
    </row>
    <row r="18" spans="1:12" ht="19.899999999999999" customHeight="1" x14ac:dyDescent="0.25">
      <c r="A18" s="21">
        <v>51</v>
      </c>
      <c r="B18" s="21">
        <v>13</v>
      </c>
      <c r="D18" s="21">
        <v>85</v>
      </c>
      <c r="E18" s="21">
        <v>13</v>
      </c>
      <c r="G18" s="388">
        <v>0.85</v>
      </c>
      <c r="H18" s="21">
        <v>13</v>
      </c>
      <c r="K18" s="21">
        <v>102</v>
      </c>
      <c r="L18" s="21">
        <v>13</v>
      </c>
    </row>
    <row r="19" spans="1:12" ht="19.899999999999999" customHeight="1" x14ac:dyDescent="0.25">
      <c r="A19" s="21">
        <v>54</v>
      </c>
      <c r="B19" s="21">
        <v>14</v>
      </c>
      <c r="D19" s="21">
        <v>90</v>
      </c>
      <c r="E19" s="21">
        <v>14</v>
      </c>
      <c r="G19" s="388">
        <v>0.9</v>
      </c>
      <c r="H19" s="21">
        <v>14</v>
      </c>
      <c r="K19" s="21">
        <v>108</v>
      </c>
      <c r="L19" s="21">
        <v>14</v>
      </c>
    </row>
    <row r="20" spans="1:12" ht="19.899999999999999" customHeight="1" x14ac:dyDescent="0.25">
      <c r="A20" s="21">
        <v>57</v>
      </c>
      <c r="B20" s="21">
        <v>15</v>
      </c>
      <c r="D20" s="21">
        <v>95</v>
      </c>
      <c r="E20" s="21">
        <v>15</v>
      </c>
      <c r="G20" s="388">
        <v>0.95</v>
      </c>
      <c r="H20" s="21">
        <v>15</v>
      </c>
      <c r="K20" s="21">
        <v>114</v>
      </c>
      <c r="L20" s="21">
        <v>15</v>
      </c>
    </row>
  </sheetData>
  <sheetProtection algorithmName="SHA-512" hashValue="9m+6nZhLkx/VpJKY1KFvFtFKtOS+yYYc5f0r29CB9ehsJkLENpZpsreD1l70tBJpT0JV4A+WVXUHR4kY6AQPjA==" saltValue="gWQmkGoi9M3UdTOemb6BvA==" spinCount="100000" sheet="1" objects="1" scenarios="1"/>
  <mergeCells count="3">
    <mergeCell ref="A3:B3"/>
    <mergeCell ref="D3:E3"/>
    <mergeCell ref="K3:L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27"/>
  <sheetViews>
    <sheetView tabSelected="1" zoomScale="80" zoomScaleNormal="80" workbookViewId="0">
      <selection sqref="A1:M1"/>
    </sheetView>
  </sheetViews>
  <sheetFormatPr baseColWidth="10" defaultRowHeight="12.5" x14ac:dyDescent="0.25"/>
  <cols>
    <col min="1" max="1" width="6.1796875" customWidth="1"/>
  </cols>
  <sheetData>
    <row r="1" spans="1:13" x14ac:dyDescent="0.25">
      <c r="A1" s="15" t="s">
        <v>68</v>
      </c>
      <c r="B1" s="15">
        <v>2024</v>
      </c>
      <c r="C1" s="15"/>
      <c r="D1" s="15"/>
      <c r="E1" s="15"/>
      <c r="F1" s="15"/>
      <c r="G1" s="15"/>
      <c r="H1" s="15"/>
      <c r="I1" s="15"/>
      <c r="J1" s="15"/>
      <c r="K1" s="15"/>
      <c r="L1" s="15"/>
      <c r="M1" s="15"/>
    </row>
    <row r="2" spans="1:13" x14ac:dyDescent="0.25">
      <c r="A2" s="15"/>
      <c r="B2" s="15"/>
      <c r="C2" s="15"/>
      <c r="D2" s="15"/>
      <c r="E2" s="15"/>
      <c r="F2" s="15"/>
      <c r="G2" s="15"/>
      <c r="H2" s="15"/>
      <c r="I2" s="15"/>
      <c r="J2" s="15"/>
      <c r="K2" s="15"/>
      <c r="L2" s="15"/>
      <c r="M2" s="15"/>
    </row>
    <row r="3" spans="1:13" x14ac:dyDescent="0.25">
      <c r="A3" s="15"/>
      <c r="B3" s="15"/>
      <c r="C3" s="15"/>
      <c r="D3" s="15"/>
      <c r="E3" s="15"/>
      <c r="F3" s="15"/>
      <c r="G3" s="15"/>
      <c r="H3" s="15"/>
      <c r="I3" s="15"/>
      <c r="J3" s="15"/>
      <c r="K3" s="15"/>
      <c r="L3" s="15"/>
      <c r="M3" s="15"/>
    </row>
    <row r="4" spans="1:13" x14ac:dyDescent="0.25">
      <c r="A4" s="15"/>
      <c r="B4" s="15"/>
      <c r="C4" s="15"/>
      <c r="D4" s="15"/>
      <c r="E4" s="15"/>
      <c r="F4" s="15"/>
      <c r="G4" s="15"/>
      <c r="H4" s="15"/>
      <c r="I4" s="15"/>
      <c r="J4" s="15"/>
      <c r="K4" s="15"/>
      <c r="L4" s="15"/>
      <c r="M4" s="15"/>
    </row>
    <row r="5" spans="1:13" x14ac:dyDescent="0.25">
      <c r="A5" s="15"/>
      <c r="B5" s="15"/>
      <c r="C5" s="15"/>
      <c r="D5" s="15"/>
      <c r="E5" s="15"/>
      <c r="F5" s="15"/>
      <c r="G5" s="15"/>
      <c r="H5" s="15"/>
      <c r="I5" s="15"/>
      <c r="J5" s="15"/>
      <c r="K5" s="15"/>
      <c r="L5" s="15"/>
      <c r="M5" s="15"/>
    </row>
    <row r="6" spans="1:13" x14ac:dyDescent="0.25">
      <c r="A6" s="15"/>
      <c r="B6" s="15"/>
      <c r="C6" s="15"/>
      <c r="D6" s="15"/>
      <c r="E6" s="15"/>
      <c r="F6" s="15"/>
      <c r="G6" s="15"/>
      <c r="H6" s="15"/>
      <c r="I6" s="15"/>
      <c r="J6" s="15"/>
      <c r="K6" s="15"/>
      <c r="L6" s="15"/>
      <c r="M6" s="15"/>
    </row>
    <row r="7" spans="1:13" x14ac:dyDescent="0.25">
      <c r="A7" s="15"/>
      <c r="B7" s="15"/>
      <c r="C7" s="15"/>
      <c r="D7" s="15"/>
      <c r="E7" s="15"/>
      <c r="F7" s="15"/>
      <c r="G7" s="15"/>
      <c r="H7" s="15"/>
      <c r="I7" s="15"/>
      <c r="J7" s="15"/>
      <c r="K7" s="15"/>
      <c r="L7" s="15"/>
      <c r="M7" s="15"/>
    </row>
    <row r="8" spans="1:13" x14ac:dyDescent="0.25">
      <c r="A8" s="15"/>
      <c r="B8" s="15"/>
      <c r="C8" s="15"/>
      <c r="D8" s="15"/>
      <c r="E8" s="15"/>
      <c r="F8" s="15"/>
      <c r="G8" s="15"/>
      <c r="H8" s="15"/>
      <c r="I8" s="15"/>
      <c r="J8" s="15"/>
      <c r="K8" s="15"/>
      <c r="L8" s="15"/>
      <c r="M8" s="15"/>
    </row>
    <row r="9" spans="1:13" x14ac:dyDescent="0.25">
      <c r="A9" s="15"/>
      <c r="B9" s="15"/>
      <c r="C9" s="15"/>
      <c r="D9" s="15"/>
      <c r="E9" s="15"/>
      <c r="F9" s="15"/>
      <c r="G9" s="15"/>
      <c r="H9" s="15"/>
      <c r="I9" s="15"/>
      <c r="J9" s="15"/>
      <c r="K9" s="15"/>
      <c r="L9" s="15"/>
      <c r="M9" s="15"/>
    </row>
    <row r="10" spans="1:13" x14ac:dyDescent="0.25">
      <c r="A10" s="15"/>
      <c r="B10" s="15"/>
      <c r="C10" s="15"/>
      <c r="D10" s="15"/>
      <c r="E10" s="15"/>
      <c r="F10" s="15"/>
      <c r="G10" s="15"/>
      <c r="H10" s="15"/>
      <c r="I10" s="15"/>
      <c r="J10" s="15"/>
      <c r="K10" s="15"/>
      <c r="L10" s="15"/>
      <c r="M10" s="15"/>
    </row>
    <row r="11" spans="1:13" x14ac:dyDescent="0.25">
      <c r="A11" s="15"/>
      <c r="B11" s="15"/>
      <c r="C11" s="15"/>
      <c r="D11" s="15"/>
      <c r="E11" s="15"/>
      <c r="F11" s="15"/>
      <c r="G11" s="15"/>
      <c r="H11" s="15"/>
      <c r="I11" s="15"/>
      <c r="J11" s="15"/>
      <c r="K11" s="15"/>
      <c r="L11" s="15"/>
      <c r="M11" s="15"/>
    </row>
    <row r="12" spans="1:13" x14ac:dyDescent="0.25">
      <c r="A12" s="15"/>
      <c r="B12" s="15"/>
      <c r="C12" s="15"/>
      <c r="D12" s="15"/>
      <c r="E12" s="15"/>
      <c r="F12" s="15"/>
      <c r="G12" s="15"/>
      <c r="H12" s="15"/>
      <c r="I12" s="15"/>
      <c r="J12" s="15"/>
      <c r="K12" s="15"/>
      <c r="L12" s="15"/>
      <c r="M12" s="15"/>
    </row>
    <row r="13" spans="1:13" x14ac:dyDescent="0.25">
      <c r="A13" s="15"/>
      <c r="B13" s="15"/>
      <c r="C13" s="15"/>
      <c r="D13" s="15"/>
      <c r="E13" s="15"/>
      <c r="F13" s="15"/>
      <c r="G13" s="15"/>
      <c r="H13" s="15"/>
      <c r="I13" s="15"/>
      <c r="J13" s="15"/>
      <c r="K13" s="15"/>
      <c r="L13" s="15"/>
      <c r="M13" s="15"/>
    </row>
    <row r="14" spans="1:13" x14ac:dyDescent="0.25">
      <c r="A14" s="15"/>
      <c r="B14" s="15"/>
      <c r="C14" s="15"/>
      <c r="D14" s="15"/>
      <c r="E14" s="15"/>
      <c r="F14" s="15"/>
      <c r="G14" s="15"/>
      <c r="H14" s="15"/>
      <c r="I14" s="15"/>
      <c r="J14" s="15"/>
      <c r="K14" s="15"/>
      <c r="L14" s="15"/>
      <c r="M14" s="15"/>
    </row>
    <row r="15" spans="1:13" ht="23" x14ac:dyDescent="0.5">
      <c r="A15" s="15"/>
      <c r="B15" s="15"/>
      <c r="C15" s="15"/>
      <c r="D15" s="15"/>
      <c r="E15" s="15"/>
      <c r="F15" s="15"/>
      <c r="G15" s="15"/>
      <c r="H15" s="15"/>
      <c r="I15" s="15"/>
      <c r="J15" s="15"/>
      <c r="K15" s="15"/>
      <c r="L15" s="84"/>
      <c r="M15" s="15"/>
    </row>
    <row r="16" spans="1:13" x14ac:dyDescent="0.25">
      <c r="A16" s="15"/>
      <c r="B16" s="15"/>
      <c r="C16" s="15"/>
      <c r="D16" s="15"/>
      <c r="E16" s="15"/>
      <c r="F16" s="15"/>
      <c r="G16" s="15"/>
      <c r="H16" s="15"/>
      <c r="I16" s="15"/>
      <c r="J16" s="15"/>
      <c r="K16" s="15"/>
      <c r="L16" s="15"/>
      <c r="M16" s="15"/>
    </row>
    <row r="17" spans="1:13" x14ac:dyDescent="0.25">
      <c r="A17" s="15"/>
      <c r="B17" s="15"/>
      <c r="C17" s="15"/>
      <c r="D17" s="15"/>
      <c r="E17" s="15"/>
      <c r="F17" s="15"/>
      <c r="G17" s="15"/>
      <c r="H17" s="15"/>
      <c r="I17" s="15"/>
      <c r="J17" s="15"/>
      <c r="K17" s="15"/>
      <c r="L17" s="15"/>
      <c r="M17" s="15"/>
    </row>
    <row r="18" spans="1:13" x14ac:dyDescent="0.25">
      <c r="A18" s="15"/>
      <c r="B18" s="15"/>
      <c r="C18" s="15"/>
      <c r="D18" s="15"/>
      <c r="E18" s="15"/>
      <c r="F18" s="15"/>
      <c r="G18" s="15"/>
      <c r="H18" s="15"/>
      <c r="I18" s="15"/>
      <c r="J18" s="15"/>
      <c r="K18" s="15"/>
      <c r="L18" s="15"/>
      <c r="M18" s="15"/>
    </row>
    <row r="19" spans="1:13" x14ac:dyDescent="0.25">
      <c r="A19" s="15"/>
      <c r="B19" s="15"/>
      <c r="C19" s="15"/>
      <c r="D19" s="15"/>
      <c r="E19" s="15"/>
      <c r="F19" s="15"/>
      <c r="G19" s="15"/>
      <c r="H19" s="15"/>
      <c r="I19" s="15"/>
      <c r="J19" s="15"/>
      <c r="K19" s="15"/>
      <c r="L19" s="15"/>
      <c r="M19" s="15"/>
    </row>
    <row r="20" spans="1:13" x14ac:dyDescent="0.25">
      <c r="A20" s="15"/>
      <c r="B20" s="15"/>
      <c r="C20" s="15"/>
      <c r="D20" s="15"/>
      <c r="E20" s="15"/>
      <c r="F20" s="15"/>
      <c r="G20" s="15"/>
      <c r="H20" s="15"/>
      <c r="I20" s="15"/>
      <c r="J20" s="15"/>
      <c r="K20" s="15"/>
      <c r="L20" s="15"/>
      <c r="M20" s="15"/>
    </row>
    <row r="21" spans="1:13" ht="18" x14ac:dyDescent="0.4">
      <c r="A21" s="81"/>
      <c r="B21" s="81"/>
      <c r="C21" s="81"/>
      <c r="D21" s="83"/>
      <c r="E21" s="15"/>
      <c r="F21" s="15"/>
      <c r="G21" s="15"/>
      <c r="H21" s="15"/>
      <c r="I21" s="15"/>
      <c r="J21" s="15"/>
      <c r="K21" s="15"/>
      <c r="L21" s="15"/>
      <c r="M21" s="15"/>
    </row>
    <row r="22" spans="1:13" ht="18" x14ac:dyDescent="0.4">
      <c r="A22" s="82"/>
      <c r="B22" s="82"/>
      <c r="C22" s="82"/>
      <c r="D22" s="15"/>
      <c r="E22" s="15"/>
      <c r="F22" s="15"/>
      <c r="G22" s="15"/>
      <c r="H22" s="15"/>
      <c r="I22" s="15"/>
      <c r="J22" s="15"/>
      <c r="K22" s="15"/>
      <c r="L22" s="15"/>
      <c r="M22" s="15"/>
    </row>
    <row r="23" spans="1:13" ht="18" x14ac:dyDescent="0.4">
      <c r="A23" s="82"/>
      <c r="B23" s="82"/>
      <c r="C23" s="82"/>
      <c r="D23" s="15"/>
      <c r="E23" s="15"/>
      <c r="F23" s="15"/>
      <c r="G23" s="15"/>
      <c r="H23" s="15"/>
      <c r="I23" s="15"/>
      <c r="J23" s="15"/>
      <c r="K23" s="15"/>
      <c r="L23" s="15"/>
      <c r="M23" s="15"/>
    </row>
    <row r="24" spans="1:13" ht="18" x14ac:dyDescent="0.4">
      <c r="A24" s="82"/>
      <c r="B24" s="82"/>
      <c r="C24" s="82"/>
      <c r="D24" s="15"/>
      <c r="E24" s="15"/>
      <c r="F24" s="15"/>
      <c r="G24" s="15"/>
      <c r="H24" s="15"/>
      <c r="I24" s="15"/>
      <c r="J24" s="15"/>
      <c r="K24" s="15"/>
      <c r="L24" s="15"/>
      <c r="M24" s="15"/>
    </row>
    <row r="25" spans="1:13" ht="18" x14ac:dyDescent="0.4">
      <c r="A25" s="82"/>
      <c r="B25" s="15"/>
      <c r="C25" s="15"/>
      <c r="D25" s="15"/>
      <c r="E25" s="15"/>
      <c r="F25" s="15"/>
      <c r="G25" s="15"/>
      <c r="H25" s="15"/>
      <c r="I25" s="15"/>
      <c r="J25" s="15"/>
      <c r="K25" s="15"/>
      <c r="L25" s="15"/>
      <c r="M25" s="15"/>
    </row>
    <row r="26" spans="1:13" ht="18" x14ac:dyDescent="0.4">
      <c r="A26" s="82"/>
      <c r="B26" s="15"/>
      <c r="C26" s="15"/>
      <c r="D26" s="15"/>
      <c r="E26" s="15"/>
      <c r="F26" s="15"/>
      <c r="G26" s="15"/>
      <c r="H26" s="15"/>
      <c r="I26" s="15"/>
      <c r="J26" s="15"/>
      <c r="K26" s="15"/>
      <c r="L26" s="15"/>
      <c r="M26" s="15"/>
    </row>
    <row r="27" spans="1:13" x14ac:dyDescent="0.25">
      <c r="A27" s="15"/>
      <c r="B27" s="15"/>
      <c r="C27" s="15"/>
      <c r="D27" s="15"/>
      <c r="E27" s="15"/>
      <c r="F27" s="15"/>
      <c r="G27" s="15"/>
      <c r="H27" s="15"/>
      <c r="I27" s="15"/>
      <c r="J27" s="15"/>
      <c r="K27" s="15"/>
      <c r="L27" s="15"/>
      <c r="M27" s="15"/>
    </row>
  </sheetData>
  <sheetProtection algorithmName="SHA-512" hashValue="eAdOe9aBpdSkdj0oX/YEqJR6CyjdCbHZ1bzkzRydcH3hybe2JGGc0sfbt8XR6stN0ULSIRCrJPg6xuJcEaAsXA==" saltValue="hde4gAEt5z9+p2aGyGiG2g==" spinCount="100000" sheet="1" selectLockedCells="1"/>
  <pageMargins left="0.7" right="0.7" top="0.78740157499999996" bottom="0.78740157499999996"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45"/>
  <sheetViews>
    <sheetView zoomScaleNormal="100" workbookViewId="0">
      <selection activeCell="R1" sqref="R1:T1"/>
    </sheetView>
  </sheetViews>
  <sheetFormatPr baseColWidth="10" defaultColWidth="10.81640625" defaultRowHeight="12.5" x14ac:dyDescent="0.25"/>
  <cols>
    <col min="1" max="1" width="4.1796875" style="15" customWidth="1"/>
    <col min="2" max="2" width="6.81640625" style="15" customWidth="1"/>
    <col min="3" max="3" width="3.1796875" style="15" customWidth="1"/>
    <col min="4" max="4" width="5.7265625" style="15" customWidth="1"/>
    <col min="5" max="5" width="3.1796875" style="15" customWidth="1"/>
    <col min="6" max="6" width="0.54296875" style="15" customWidth="1"/>
    <col min="7" max="7" width="3.1796875" style="15" customWidth="1"/>
    <col min="8" max="8" width="5.7265625" style="15" customWidth="1"/>
    <col min="9" max="9" width="3.1796875" style="15" customWidth="1"/>
    <col min="10" max="10" width="0.54296875" style="15" customWidth="1"/>
    <col min="11" max="11" width="3.1796875" style="15" customWidth="1"/>
    <col min="12" max="12" width="5.7265625" style="15" customWidth="1"/>
    <col min="13" max="13" width="3.1796875" style="15" customWidth="1"/>
    <col min="14" max="14" width="0.54296875" style="15" customWidth="1"/>
    <col min="15" max="15" width="3.1796875" style="15" customWidth="1"/>
    <col min="16" max="16" width="5.7265625" style="15" customWidth="1"/>
    <col min="17" max="17" width="3.1796875" style="15" customWidth="1"/>
    <col min="18" max="18" width="0.54296875" style="15" customWidth="1"/>
    <col min="19" max="19" width="5.81640625" style="15" customWidth="1"/>
    <col min="20" max="20" width="0.7265625" style="15" customWidth="1"/>
    <col min="21" max="21" width="121.81640625" style="15" customWidth="1"/>
    <col min="22" max="16384" width="10.81640625" style="15"/>
  </cols>
  <sheetData>
    <row r="1" spans="1:21" ht="22.5" customHeight="1" thickBot="1" x14ac:dyDescent="0.45">
      <c r="A1" s="539" t="s">
        <v>145</v>
      </c>
      <c r="B1" s="540"/>
      <c r="C1" s="540"/>
      <c r="D1" s="540"/>
      <c r="E1" s="540"/>
      <c r="F1" s="540"/>
      <c r="G1" s="540"/>
      <c r="H1" s="540"/>
      <c r="I1" s="540"/>
      <c r="J1" s="540"/>
      <c r="K1" s="540"/>
      <c r="L1" s="540"/>
      <c r="M1" s="540"/>
      <c r="N1" s="430"/>
      <c r="O1" s="533" t="s">
        <v>146</v>
      </c>
      <c r="P1" s="534"/>
      <c r="Q1" s="534"/>
      <c r="R1" s="541"/>
      <c r="S1" s="542"/>
      <c r="T1" s="543"/>
    </row>
    <row r="2" spans="1:21" ht="24" customHeight="1" thickBot="1" x14ac:dyDescent="0.3">
      <c r="A2" s="544" t="s">
        <v>1</v>
      </c>
      <c r="B2" s="545"/>
      <c r="C2" s="546">
        <f>Hinweis!B1</f>
        <v>2024</v>
      </c>
      <c r="D2" s="547"/>
      <c r="E2" s="548"/>
      <c r="F2" s="549"/>
      <c r="G2" s="549"/>
      <c r="H2" s="533" t="s">
        <v>126</v>
      </c>
      <c r="I2" s="534"/>
      <c r="J2" s="534"/>
      <c r="K2" s="534"/>
      <c r="L2" s="534"/>
      <c r="M2" s="534"/>
      <c r="N2" s="535"/>
      <c r="O2" s="550"/>
      <c r="P2" s="551"/>
      <c r="Q2" s="551"/>
      <c r="R2" s="551"/>
      <c r="S2" s="551"/>
      <c r="T2" s="552"/>
    </row>
    <row r="3" spans="1:21" ht="24" customHeight="1" thickBot="1" x14ac:dyDescent="0.3">
      <c r="A3" s="527" t="s">
        <v>84</v>
      </c>
      <c r="B3" s="528"/>
      <c r="C3" s="528"/>
      <c r="D3" s="529"/>
      <c r="E3" s="530"/>
      <c r="F3" s="531"/>
      <c r="G3" s="532"/>
      <c r="H3" s="533" t="s">
        <v>125</v>
      </c>
      <c r="I3" s="534"/>
      <c r="J3" s="534"/>
      <c r="K3" s="534"/>
      <c r="L3" s="534"/>
      <c r="M3" s="534"/>
      <c r="N3" s="535"/>
      <c r="O3" s="536"/>
      <c r="P3" s="537"/>
      <c r="Q3" s="537"/>
      <c r="R3" s="537"/>
      <c r="S3" s="537"/>
      <c r="T3" s="538"/>
      <c r="U3" s="403"/>
    </row>
    <row r="4" spans="1:21" ht="24" customHeight="1" thickBot="1" x14ac:dyDescent="0.3">
      <c r="A4" s="533" t="s">
        <v>86</v>
      </c>
      <c r="B4" s="534"/>
      <c r="C4" s="534"/>
      <c r="D4" s="535"/>
      <c r="E4" s="530"/>
      <c r="F4" s="531"/>
      <c r="G4" s="532"/>
      <c r="H4" s="533" t="s">
        <v>127</v>
      </c>
      <c r="I4" s="534"/>
      <c r="J4" s="534"/>
      <c r="K4" s="534"/>
      <c r="L4" s="534"/>
      <c r="M4" s="534"/>
      <c r="N4" s="535"/>
      <c r="O4" s="536"/>
      <c r="P4" s="537"/>
      <c r="Q4" s="537"/>
      <c r="R4" s="537"/>
      <c r="S4" s="537"/>
      <c r="T4" s="538"/>
    </row>
    <row r="5" spans="1:21" x14ac:dyDescent="0.25">
      <c r="A5" s="12"/>
    </row>
    <row r="6" spans="1:21" ht="4.5" customHeight="1" thickBot="1" x14ac:dyDescent="0.3"/>
    <row r="7" spans="1:21" ht="39" customHeight="1" x14ac:dyDescent="0.3">
      <c r="A7" s="518" t="s">
        <v>0</v>
      </c>
      <c r="B7" s="521" t="s">
        <v>147</v>
      </c>
      <c r="C7" s="524" t="s">
        <v>92</v>
      </c>
      <c r="D7" s="525"/>
      <c r="E7" s="526"/>
      <c r="F7" s="431"/>
      <c r="G7" s="524" t="s">
        <v>91</v>
      </c>
      <c r="H7" s="525"/>
      <c r="I7" s="526"/>
      <c r="J7" s="431"/>
      <c r="K7" s="524" t="s">
        <v>148</v>
      </c>
      <c r="L7" s="525"/>
      <c r="M7" s="526"/>
      <c r="N7" s="431"/>
      <c r="O7" s="524" t="s">
        <v>149</v>
      </c>
      <c r="P7" s="525"/>
      <c r="Q7" s="526"/>
      <c r="S7" s="507" t="s">
        <v>150</v>
      </c>
      <c r="U7" s="510" t="s">
        <v>85</v>
      </c>
    </row>
    <row r="8" spans="1:21" ht="22.5" customHeight="1" x14ac:dyDescent="0.3">
      <c r="A8" s="519"/>
      <c r="B8" s="522"/>
      <c r="C8" s="512" t="s">
        <v>78</v>
      </c>
      <c r="D8" s="513"/>
      <c r="E8" s="514"/>
      <c r="F8" s="431"/>
      <c r="G8" s="512" t="s">
        <v>78</v>
      </c>
      <c r="H8" s="513"/>
      <c r="I8" s="514"/>
      <c r="J8" s="431"/>
      <c r="K8" s="512" t="s">
        <v>78</v>
      </c>
      <c r="L8" s="513"/>
      <c r="M8" s="514"/>
      <c r="N8" s="431"/>
      <c r="O8" s="512" t="s">
        <v>78</v>
      </c>
      <c r="P8" s="513"/>
      <c r="Q8" s="514"/>
      <c r="S8" s="508"/>
      <c r="U8" s="511"/>
    </row>
    <row r="9" spans="1:21" ht="18.75" customHeight="1" thickBot="1" x14ac:dyDescent="0.35">
      <c r="A9" s="520"/>
      <c r="B9" s="523"/>
      <c r="C9" s="515"/>
      <c r="D9" s="516"/>
      <c r="E9" s="517"/>
      <c r="F9" s="431"/>
      <c r="G9" s="515"/>
      <c r="H9" s="516"/>
      <c r="I9" s="517"/>
      <c r="J9" s="431"/>
      <c r="K9" s="515"/>
      <c r="L9" s="516"/>
      <c r="M9" s="517"/>
      <c r="N9" s="431"/>
      <c r="O9" s="515"/>
      <c r="P9" s="516"/>
      <c r="Q9" s="517"/>
      <c r="S9" s="509"/>
      <c r="U9" s="511"/>
    </row>
    <row r="10" spans="1:21" ht="15.5" x14ac:dyDescent="0.35">
      <c r="A10" s="432">
        <v>1</v>
      </c>
      <c r="B10" s="433"/>
      <c r="C10" s="504"/>
      <c r="D10" s="505"/>
      <c r="E10" s="506"/>
      <c r="F10" s="434"/>
      <c r="G10" s="504"/>
      <c r="H10" s="505"/>
      <c r="I10" s="506"/>
      <c r="J10" s="434"/>
      <c r="K10" s="504"/>
      <c r="L10" s="505"/>
      <c r="M10" s="506"/>
      <c r="N10" s="434"/>
      <c r="O10" s="504"/>
      <c r="P10" s="505"/>
      <c r="Q10" s="506"/>
      <c r="R10" s="431"/>
      <c r="S10" s="435" t="str">
        <f t="shared" ref="S10:S15" si="0">IF(ISNUMBER(B10),IF(OR(AND(ISBLANK(C10),ISBLANK(G10),ISBLANK(K10)),AND(ISBLANK(C10),ISBLANK(K10),ISBLANK(O10)),AND(ISBLANK(C10),ISBLANK(G10),ISBLANK(O10)),AND(ISBLANK(G10),ISBLANK(K10),ISBLANK(O10))),C10+G10+K10+O10,"Fehler"),"")</f>
        <v/>
      </c>
      <c r="U10" s="100"/>
    </row>
    <row r="11" spans="1:21" ht="15.5" x14ac:dyDescent="0.35">
      <c r="A11" s="436">
        <v>2</v>
      </c>
      <c r="B11" s="437"/>
      <c r="C11" s="498"/>
      <c r="D11" s="499"/>
      <c r="E11" s="500"/>
      <c r="F11" s="434"/>
      <c r="G11" s="498"/>
      <c r="H11" s="499"/>
      <c r="I11" s="500"/>
      <c r="J11" s="434"/>
      <c r="K11" s="498"/>
      <c r="L11" s="499"/>
      <c r="M11" s="500"/>
      <c r="N11" s="434"/>
      <c r="O11" s="498"/>
      <c r="P11" s="499"/>
      <c r="Q11" s="500"/>
      <c r="R11" s="431"/>
      <c r="S11" s="438" t="str">
        <f t="shared" si="0"/>
        <v/>
      </c>
      <c r="U11" s="101"/>
    </row>
    <row r="12" spans="1:21" ht="15.5" x14ac:dyDescent="0.35">
      <c r="A12" s="436">
        <v>3</v>
      </c>
      <c r="B12" s="437"/>
      <c r="C12" s="498"/>
      <c r="D12" s="499"/>
      <c r="E12" s="500"/>
      <c r="F12" s="434"/>
      <c r="G12" s="498"/>
      <c r="H12" s="499"/>
      <c r="I12" s="500"/>
      <c r="J12" s="434"/>
      <c r="K12" s="498"/>
      <c r="L12" s="499"/>
      <c r="M12" s="500"/>
      <c r="N12" s="434"/>
      <c r="O12" s="498"/>
      <c r="P12" s="499"/>
      <c r="Q12" s="500"/>
      <c r="R12" s="431"/>
      <c r="S12" s="438" t="str">
        <f t="shared" si="0"/>
        <v/>
      </c>
      <c r="U12" s="101"/>
    </row>
    <row r="13" spans="1:21" ht="15.5" x14ac:dyDescent="0.35">
      <c r="A13" s="436">
        <v>4</v>
      </c>
      <c r="B13" s="437"/>
      <c r="C13" s="498"/>
      <c r="D13" s="499"/>
      <c r="E13" s="500"/>
      <c r="F13" s="434"/>
      <c r="G13" s="498"/>
      <c r="H13" s="499"/>
      <c r="I13" s="500"/>
      <c r="J13" s="434"/>
      <c r="K13" s="498"/>
      <c r="L13" s="499"/>
      <c r="M13" s="500"/>
      <c r="N13" s="434"/>
      <c r="O13" s="498"/>
      <c r="P13" s="499"/>
      <c r="Q13" s="500"/>
      <c r="R13" s="431"/>
      <c r="S13" s="438" t="str">
        <f t="shared" si="0"/>
        <v/>
      </c>
      <c r="U13" s="101"/>
    </row>
    <row r="14" spans="1:21" ht="16" thickBot="1" x14ac:dyDescent="0.4">
      <c r="A14" s="439">
        <v>5</v>
      </c>
      <c r="B14" s="440"/>
      <c r="C14" s="501"/>
      <c r="D14" s="502"/>
      <c r="E14" s="503"/>
      <c r="F14" s="434"/>
      <c r="G14" s="501"/>
      <c r="H14" s="502"/>
      <c r="I14" s="503"/>
      <c r="J14" s="434"/>
      <c r="K14" s="501"/>
      <c r="L14" s="502"/>
      <c r="M14" s="503"/>
      <c r="N14" s="434"/>
      <c r="O14" s="501"/>
      <c r="P14" s="502"/>
      <c r="Q14" s="503"/>
      <c r="R14" s="431"/>
      <c r="S14" s="441" t="str">
        <f t="shared" si="0"/>
        <v/>
      </c>
      <c r="U14" s="102"/>
    </row>
    <row r="15" spans="1:21" ht="15.5" x14ac:dyDescent="0.35">
      <c r="A15" s="432">
        <v>6</v>
      </c>
      <c r="B15" s="433"/>
      <c r="C15" s="504"/>
      <c r="D15" s="505"/>
      <c r="E15" s="506"/>
      <c r="F15" s="434"/>
      <c r="G15" s="504"/>
      <c r="H15" s="505"/>
      <c r="I15" s="506"/>
      <c r="J15" s="434"/>
      <c r="K15" s="504"/>
      <c r="L15" s="505"/>
      <c r="M15" s="506"/>
      <c r="N15" s="434"/>
      <c r="O15" s="504"/>
      <c r="P15" s="505"/>
      <c r="Q15" s="506"/>
      <c r="R15" s="431"/>
      <c r="S15" s="435" t="str">
        <f t="shared" si="0"/>
        <v/>
      </c>
      <c r="U15" s="100"/>
    </row>
    <row r="16" spans="1:21" ht="15.5" x14ac:dyDescent="0.35">
      <c r="A16" s="436">
        <v>7</v>
      </c>
      <c r="B16" s="437"/>
      <c r="C16" s="498"/>
      <c r="D16" s="499"/>
      <c r="E16" s="500"/>
      <c r="F16" s="434"/>
      <c r="G16" s="498"/>
      <c r="H16" s="499"/>
      <c r="I16" s="500"/>
      <c r="J16" s="434"/>
      <c r="K16" s="498"/>
      <c r="L16" s="499"/>
      <c r="M16" s="500"/>
      <c r="N16" s="434"/>
      <c r="O16" s="498"/>
      <c r="P16" s="499"/>
      <c r="Q16" s="500"/>
      <c r="R16" s="431"/>
      <c r="S16" s="438" t="str">
        <f>IF(ISNUMBER(B16),IF(OR(AND(ISBLANK(C16),ISBLANK(G16),ISBLANK(K16)),AND(ISBLANK(C16),ISBLANK(K16),ISBLANK(O16)),AND(ISBLANK(C16),ISBLANK(G16),ISBLANK(O16)),AND(ISBLANK(G16),ISBLANK(K16),ISBLANK(O16))),C16+G16+K16+O16,"Fehler"),"")</f>
        <v/>
      </c>
      <c r="U16" s="101"/>
    </row>
    <row r="17" spans="1:21" ht="15.5" x14ac:dyDescent="0.35">
      <c r="A17" s="436">
        <v>8</v>
      </c>
      <c r="B17" s="437"/>
      <c r="C17" s="498"/>
      <c r="D17" s="499"/>
      <c r="E17" s="500"/>
      <c r="F17" s="434"/>
      <c r="G17" s="498"/>
      <c r="H17" s="499"/>
      <c r="I17" s="500"/>
      <c r="J17" s="434"/>
      <c r="K17" s="498"/>
      <c r="L17" s="499"/>
      <c r="M17" s="500"/>
      <c r="N17" s="434"/>
      <c r="O17" s="498"/>
      <c r="P17" s="499"/>
      <c r="Q17" s="500"/>
      <c r="R17" s="431"/>
      <c r="S17" s="438" t="str">
        <f t="shared" ref="S17:S39" si="1">IF(ISNUMBER(B17),IF(OR(AND(ISBLANK(C17),ISBLANK(G17),ISBLANK(K17)),AND(ISBLANK(C17),ISBLANK(K17),ISBLANK(O17)),AND(ISBLANK(C17),ISBLANK(G17),ISBLANK(O17)),AND(ISBLANK(G17),ISBLANK(K17),ISBLANK(O17))),C17+G17+K17+O17,"Fehler"),"")</f>
        <v/>
      </c>
      <c r="U17" s="101"/>
    </row>
    <row r="18" spans="1:21" ht="15.5" x14ac:dyDescent="0.35">
      <c r="A18" s="436">
        <v>9</v>
      </c>
      <c r="B18" s="437"/>
      <c r="C18" s="498"/>
      <c r="D18" s="499"/>
      <c r="E18" s="500"/>
      <c r="F18" s="434"/>
      <c r="G18" s="498"/>
      <c r="H18" s="499"/>
      <c r="I18" s="500"/>
      <c r="J18" s="434"/>
      <c r="K18" s="498"/>
      <c r="L18" s="499"/>
      <c r="M18" s="500"/>
      <c r="N18" s="434"/>
      <c r="O18" s="498"/>
      <c r="P18" s="499"/>
      <c r="Q18" s="500"/>
      <c r="R18" s="431"/>
      <c r="S18" s="438" t="str">
        <f t="shared" si="1"/>
        <v/>
      </c>
      <c r="U18" s="101"/>
    </row>
    <row r="19" spans="1:21" ht="16" thickBot="1" x14ac:dyDescent="0.4">
      <c r="A19" s="439">
        <v>10</v>
      </c>
      <c r="B19" s="440"/>
      <c r="C19" s="501"/>
      <c r="D19" s="502"/>
      <c r="E19" s="503"/>
      <c r="F19" s="434"/>
      <c r="G19" s="501"/>
      <c r="H19" s="502"/>
      <c r="I19" s="503"/>
      <c r="J19" s="434"/>
      <c r="K19" s="501"/>
      <c r="L19" s="502"/>
      <c r="M19" s="503"/>
      <c r="N19" s="434"/>
      <c r="O19" s="501"/>
      <c r="P19" s="502"/>
      <c r="Q19" s="503"/>
      <c r="R19" s="431"/>
      <c r="S19" s="441" t="str">
        <f t="shared" si="1"/>
        <v/>
      </c>
      <c r="U19" s="102"/>
    </row>
    <row r="20" spans="1:21" ht="15.5" x14ac:dyDescent="0.35">
      <c r="A20" s="432">
        <v>11</v>
      </c>
      <c r="B20" s="433"/>
      <c r="C20" s="504"/>
      <c r="D20" s="505"/>
      <c r="E20" s="506"/>
      <c r="F20" s="434"/>
      <c r="G20" s="504"/>
      <c r="H20" s="505"/>
      <c r="I20" s="506"/>
      <c r="J20" s="434"/>
      <c r="K20" s="504"/>
      <c r="L20" s="505"/>
      <c r="M20" s="506"/>
      <c r="N20" s="434"/>
      <c r="O20" s="504"/>
      <c r="P20" s="505"/>
      <c r="Q20" s="506"/>
      <c r="R20" s="431"/>
      <c r="S20" s="435" t="str">
        <f t="shared" si="1"/>
        <v/>
      </c>
      <c r="U20" s="100"/>
    </row>
    <row r="21" spans="1:21" ht="15.5" x14ac:dyDescent="0.35">
      <c r="A21" s="436">
        <v>12</v>
      </c>
      <c r="B21" s="437"/>
      <c r="C21" s="498"/>
      <c r="D21" s="499"/>
      <c r="E21" s="500"/>
      <c r="F21" s="434"/>
      <c r="G21" s="498"/>
      <c r="H21" s="499"/>
      <c r="I21" s="500"/>
      <c r="J21" s="434"/>
      <c r="K21" s="498"/>
      <c r="L21" s="499"/>
      <c r="M21" s="500"/>
      <c r="N21" s="434"/>
      <c r="O21" s="498"/>
      <c r="P21" s="499"/>
      <c r="Q21" s="500"/>
      <c r="R21" s="431"/>
      <c r="S21" s="438" t="str">
        <f t="shared" si="1"/>
        <v/>
      </c>
      <c r="U21" s="101"/>
    </row>
    <row r="22" spans="1:21" ht="15.5" x14ac:dyDescent="0.35">
      <c r="A22" s="436">
        <v>13</v>
      </c>
      <c r="B22" s="437"/>
      <c r="C22" s="498"/>
      <c r="D22" s="499"/>
      <c r="E22" s="500"/>
      <c r="F22" s="434"/>
      <c r="G22" s="498"/>
      <c r="H22" s="499"/>
      <c r="I22" s="500"/>
      <c r="J22" s="434"/>
      <c r="K22" s="498"/>
      <c r="L22" s="499"/>
      <c r="M22" s="500"/>
      <c r="N22" s="434"/>
      <c r="O22" s="498"/>
      <c r="P22" s="499"/>
      <c r="Q22" s="500"/>
      <c r="R22" s="431"/>
      <c r="S22" s="438" t="str">
        <f t="shared" si="1"/>
        <v/>
      </c>
      <c r="U22" s="101"/>
    </row>
    <row r="23" spans="1:21" ht="15.5" x14ac:dyDescent="0.35">
      <c r="A23" s="436">
        <v>14</v>
      </c>
      <c r="B23" s="437"/>
      <c r="C23" s="498"/>
      <c r="D23" s="499"/>
      <c r="E23" s="500"/>
      <c r="F23" s="434"/>
      <c r="G23" s="498"/>
      <c r="H23" s="499"/>
      <c r="I23" s="500"/>
      <c r="J23" s="434"/>
      <c r="K23" s="498"/>
      <c r="L23" s="499"/>
      <c r="M23" s="500"/>
      <c r="N23" s="434"/>
      <c r="O23" s="498"/>
      <c r="P23" s="499"/>
      <c r="Q23" s="500"/>
      <c r="R23" s="431"/>
      <c r="S23" s="438" t="str">
        <f t="shared" si="1"/>
        <v/>
      </c>
      <c r="U23" s="101"/>
    </row>
    <row r="24" spans="1:21" ht="16" thickBot="1" x14ac:dyDescent="0.4">
      <c r="A24" s="439">
        <v>15</v>
      </c>
      <c r="B24" s="440"/>
      <c r="C24" s="501"/>
      <c r="D24" s="502"/>
      <c r="E24" s="503"/>
      <c r="F24" s="434"/>
      <c r="G24" s="501"/>
      <c r="H24" s="502"/>
      <c r="I24" s="503"/>
      <c r="J24" s="434"/>
      <c r="K24" s="501"/>
      <c r="L24" s="502"/>
      <c r="M24" s="503"/>
      <c r="N24" s="434"/>
      <c r="O24" s="501"/>
      <c r="P24" s="502"/>
      <c r="Q24" s="503"/>
      <c r="R24" s="431"/>
      <c r="S24" s="441" t="str">
        <f t="shared" si="1"/>
        <v/>
      </c>
      <c r="U24" s="102"/>
    </row>
    <row r="25" spans="1:21" ht="15.5" x14ac:dyDescent="0.35">
      <c r="A25" s="432">
        <v>16</v>
      </c>
      <c r="B25" s="433"/>
      <c r="C25" s="504"/>
      <c r="D25" s="505"/>
      <c r="E25" s="506"/>
      <c r="F25" s="434"/>
      <c r="G25" s="504"/>
      <c r="H25" s="505"/>
      <c r="I25" s="506"/>
      <c r="J25" s="434"/>
      <c r="K25" s="504"/>
      <c r="L25" s="505"/>
      <c r="M25" s="506"/>
      <c r="N25" s="434"/>
      <c r="O25" s="504"/>
      <c r="P25" s="505"/>
      <c r="Q25" s="506"/>
      <c r="R25" s="431"/>
      <c r="S25" s="435" t="str">
        <f t="shared" si="1"/>
        <v/>
      </c>
      <c r="U25" s="100"/>
    </row>
    <row r="26" spans="1:21" ht="15.5" x14ac:dyDescent="0.35">
      <c r="A26" s="436">
        <v>17</v>
      </c>
      <c r="B26" s="437"/>
      <c r="C26" s="498"/>
      <c r="D26" s="499"/>
      <c r="E26" s="500"/>
      <c r="F26" s="434"/>
      <c r="G26" s="498"/>
      <c r="H26" s="499"/>
      <c r="I26" s="500"/>
      <c r="J26" s="434"/>
      <c r="K26" s="498"/>
      <c r="L26" s="499"/>
      <c r="M26" s="500"/>
      <c r="N26" s="434"/>
      <c r="O26" s="498"/>
      <c r="P26" s="499"/>
      <c r="Q26" s="500"/>
      <c r="R26" s="431"/>
      <c r="S26" s="438" t="str">
        <f t="shared" si="1"/>
        <v/>
      </c>
      <c r="U26" s="101"/>
    </row>
    <row r="27" spans="1:21" ht="15.5" x14ac:dyDescent="0.35">
      <c r="A27" s="436">
        <v>18</v>
      </c>
      <c r="B27" s="437"/>
      <c r="C27" s="498"/>
      <c r="D27" s="499"/>
      <c r="E27" s="500"/>
      <c r="F27" s="434"/>
      <c r="G27" s="498"/>
      <c r="H27" s="499"/>
      <c r="I27" s="500"/>
      <c r="J27" s="434"/>
      <c r="K27" s="498"/>
      <c r="L27" s="499"/>
      <c r="M27" s="500"/>
      <c r="N27" s="434"/>
      <c r="O27" s="498"/>
      <c r="P27" s="499"/>
      <c r="Q27" s="500"/>
      <c r="R27" s="431"/>
      <c r="S27" s="438" t="str">
        <f t="shared" si="1"/>
        <v/>
      </c>
      <c r="U27" s="101"/>
    </row>
    <row r="28" spans="1:21" ht="15.5" x14ac:dyDescent="0.35">
      <c r="A28" s="436">
        <v>19</v>
      </c>
      <c r="B28" s="437"/>
      <c r="C28" s="498"/>
      <c r="D28" s="499"/>
      <c r="E28" s="500"/>
      <c r="F28" s="434"/>
      <c r="G28" s="498"/>
      <c r="H28" s="499"/>
      <c r="I28" s="500"/>
      <c r="J28" s="434"/>
      <c r="K28" s="498"/>
      <c r="L28" s="499"/>
      <c r="M28" s="500"/>
      <c r="N28" s="434"/>
      <c r="O28" s="498"/>
      <c r="P28" s="499"/>
      <c r="Q28" s="500"/>
      <c r="R28" s="431"/>
      <c r="S28" s="438" t="str">
        <f t="shared" si="1"/>
        <v/>
      </c>
      <c r="U28" s="101"/>
    </row>
    <row r="29" spans="1:21" ht="16" thickBot="1" x14ac:dyDescent="0.4">
      <c r="A29" s="439">
        <v>20</v>
      </c>
      <c r="B29" s="440"/>
      <c r="C29" s="501"/>
      <c r="D29" s="502"/>
      <c r="E29" s="503"/>
      <c r="F29" s="434"/>
      <c r="G29" s="501"/>
      <c r="H29" s="502"/>
      <c r="I29" s="503"/>
      <c r="J29" s="434"/>
      <c r="K29" s="501"/>
      <c r="L29" s="502"/>
      <c r="M29" s="503"/>
      <c r="N29" s="434"/>
      <c r="O29" s="501"/>
      <c r="P29" s="502"/>
      <c r="Q29" s="503"/>
      <c r="R29" s="431"/>
      <c r="S29" s="441" t="str">
        <f t="shared" si="1"/>
        <v/>
      </c>
      <c r="U29" s="102"/>
    </row>
    <row r="30" spans="1:21" ht="15.5" x14ac:dyDescent="0.35">
      <c r="A30" s="432">
        <v>21</v>
      </c>
      <c r="B30" s="433"/>
      <c r="C30" s="504"/>
      <c r="D30" s="505"/>
      <c r="E30" s="506"/>
      <c r="F30" s="434"/>
      <c r="G30" s="504"/>
      <c r="H30" s="505"/>
      <c r="I30" s="506"/>
      <c r="J30" s="434"/>
      <c r="K30" s="504"/>
      <c r="L30" s="505"/>
      <c r="M30" s="506"/>
      <c r="N30" s="434"/>
      <c r="O30" s="504"/>
      <c r="P30" s="505"/>
      <c r="Q30" s="506"/>
      <c r="R30" s="431"/>
      <c r="S30" s="435" t="str">
        <f t="shared" si="1"/>
        <v/>
      </c>
      <c r="U30" s="100"/>
    </row>
    <row r="31" spans="1:21" ht="15.5" x14ac:dyDescent="0.35">
      <c r="A31" s="436">
        <v>22</v>
      </c>
      <c r="B31" s="437"/>
      <c r="C31" s="498"/>
      <c r="D31" s="499"/>
      <c r="E31" s="500"/>
      <c r="F31" s="434"/>
      <c r="G31" s="498"/>
      <c r="H31" s="499"/>
      <c r="I31" s="500"/>
      <c r="J31" s="434"/>
      <c r="K31" s="498"/>
      <c r="L31" s="499"/>
      <c r="M31" s="500"/>
      <c r="N31" s="434"/>
      <c r="O31" s="498"/>
      <c r="P31" s="499"/>
      <c r="Q31" s="500"/>
      <c r="R31" s="431"/>
      <c r="S31" s="438" t="str">
        <f t="shared" si="1"/>
        <v/>
      </c>
      <c r="U31" s="101"/>
    </row>
    <row r="32" spans="1:21" ht="15.5" x14ac:dyDescent="0.35">
      <c r="A32" s="436">
        <v>23</v>
      </c>
      <c r="B32" s="437"/>
      <c r="C32" s="498"/>
      <c r="D32" s="499"/>
      <c r="E32" s="500"/>
      <c r="F32" s="434"/>
      <c r="G32" s="498"/>
      <c r="H32" s="499"/>
      <c r="I32" s="500"/>
      <c r="J32" s="434"/>
      <c r="K32" s="498"/>
      <c r="L32" s="499"/>
      <c r="M32" s="500"/>
      <c r="N32" s="434"/>
      <c r="O32" s="498"/>
      <c r="P32" s="499"/>
      <c r="Q32" s="500"/>
      <c r="R32" s="431"/>
      <c r="S32" s="438" t="str">
        <f t="shared" si="1"/>
        <v/>
      </c>
      <c r="U32" s="101"/>
    </row>
    <row r="33" spans="1:21" ht="15.5" x14ac:dyDescent="0.35">
      <c r="A33" s="436">
        <v>24</v>
      </c>
      <c r="B33" s="437"/>
      <c r="C33" s="498"/>
      <c r="D33" s="499"/>
      <c r="E33" s="500"/>
      <c r="F33" s="434"/>
      <c r="G33" s="498"/>
      <c r="H33" s="499"/>
      <c r="I33" s="500"/>
      <c r="J33" s="434"/>
      <c r="K33" s="498"/>
      <c r="L33" s="499"/>
      <c r="M33" s="500"/>
      <c r="N33" s="434"/>
      <c r="O33" s="498"/>
      <c r="P33" s="499"/>
      <c r="Q33" s="500"/>
      <c r="R33" s="431"/>
      <c r="S33" s="438" t="str">
        <f t="shared" si="1"/>
        <v/>
      </c>
      <c r="U33" s="101"/>
    </row>
    <row r="34" spans="1:21" ht="16" thickBot="1" x14ac:dyDescent="0.4">
      <c r="A34" s="439">
        <v>25</v>
      </c>
      <c r="B34" s="440"/>
      <c r="C34" s="501"/>
      <c r="D34" s="502"/>
      <c r="E34" s="503"/>
      <c r="F34" s="434"/>
      <c r="G34" s="501"/>
      <c r="H34" s="502"/>
      <c r="I34" s="503"/>
      <c r="J34" s="434"/>
      <c r="K34" s="501"/>
      <c r="L34" s="502"/>
      <c r="M34" s="503"/>
      <c r="N34" s="434"/>
      <c r="O34" s="501"/>
      <c r="P34" s="502"/>
      <c r="Q34" s="503"/>
      <c r="R34" s="431"/>
      <c r="S34" s="441" t="str">
        <f t="shared" si="1"/>
        <v/>
      </c>
      <c r="U34" s="102"/>
    </row>
    <row r="35" spans="1:21" ht="15.5" x14ac:dyDescent="0.35">
      <c r="A35" s="432">
        <v>26</v>
      </c>
      <c r="B35" s="433"/>
      <c r="C35" s="504"/>
      <c r="D35" s="505"/>
      <c r="E35" s="506"/>
      <c r="F35" s="434"/>
      <c r="G35" s="504"/>
      <c r="H35" s="505"/>
      <c r="I35" s="506"/>
      <c r="J35" s="434"/>
      <c r="K35" s="504"/>
      <c r="L35" s="505"/>
      <c r="M35" s="506"/>
      <c r="N35" s="434"/>
      <c r="O35" s="504"/>
      <c r="P35" s="505"/>
      <c r="Q35" s="506"/>
      <c r="R35" s="431"/>
      <c r="S35" s="435" t="str">
        <f t="shared" si="1"/>
        <v/>
      </c>
      <c r="U35" s="100"/>
    </row>
    <row r="36" spans="1:21" ht="15.5" x14ac:dyDescent="0.35">
      <c r="A36" s="436">
        <v>27</v>
      </c>
      <c r="B36" s="437"/>
      <c r="C36" s="498"/>
      <c r="D36" s="499"/>
      <c r="E36" s="500"/>
      <c r="F36" s="434"/>
      <c r="G36" s="498"/>
      <c r="H36" s="499"/>
      <c r="I36" s="500"/>
      <c r="J36" s="434"/>
      <c r="K36" s="498"/>
      <c r="L36" s="499"/>
      <c r="M36" s="500"/>
      <c r="N36" s="434"/>
      <c r="O36" s="498"/>
      <c r="P36" s="499"/>
      <c r="Q36" s="500"/>
      <c r="R36" s="431"/>
      <c r="S36" s="438" t="str">
        <f t="shared" si="1"/>
        <v/>
      </c>
      <c r="U36" s="101"/>
    </row>
    <row r="37" spans="1:21" ht="15.5" x14ac:dyDescent="0.35">
      <c r="A37" s="436">
        <v>28</v>
      </c>
      <c r="B37" s="437"/>
      <c r="C37" s="498"/>
      <c r="D37" s="499"/>
      <c r="E37" s="500"/>
      <c r="F37" s="434"/>
      <c r="G37" s="498"/>
      <c r="H37" s="499"/>
      <c r="I37" s="500"/>
      <c r="J37" s="434"/>
      <c r="K37" s="498"/>
      <c r="L37" s="499"/>
      <c r="M37" s="500"/>
      <c r="N37" s="434"/>
      <c r="O37" s="498"/>
      <c r="P37" s="499"/>
      <c r="Q37" s="500"/>
      <c r="R37" s="431"/>
      <c r="S37" s="438" t="str">
        <f t="shared" si="1"/>
        <v/>
      </c>
      <c r="U37" s="101"/>
    </row>
    <row r="38" spans="1:21" ht="15.5" x14ac:dyDescent="0.35">
      <c r="A38" s="436">
        <v>29</v>
      </c>
      <c r="B38" s="437"/>
      <c r="C38" s="498"/>
      <c r="D38" s="499"/>
      <c r="E38" s="500"/>
      <c r="F38" s="434"/>
      <c r="G38" s="498"/>
      <c r="H38" s="499"/>
      <c r="I38" s="500"/>
      <c r="J38" s="434"/>
      <c r="K38" s="498"/>
      <c r="L38" s="499"/>
      <c r="M38" s="500"/>
      <c r="N38" s="434"/>
      <c r="O38" s="498"/>
      <c r="P38" s="499"/>
      <c r="Q38" s="500"/>
      <c r="R38" s="431"/>
      <c r="S38" s="438" t="str">
        <f t="shared" si="1"/>
        <v/>
      </c>
      <c r="U38" s="101"/>
    </row>
    <row r="39" spans="1:21" ht="16" thickBot="1" x14ac:dyDescent="0.4">
      <c r="A39" s="439">
        <v>30</v>
      </c>
      <c r="B39" s="440"/>
      <c r="C39" s="501"/>
      <c r="D39" s="502"/>
      <c r="E39" s="503"/>
      <c r="F39" s="434"/>
      <c r="G39" s="501"/>
      <c r="H39" s="502"/>
      <c r="I39" s="503"/>
      <c r="J39" s="434"/>
      <c r="K39" s="501"/>
      <c r="L39" s="502"/>
      <c r="M39" s="503"/>
      <c r="N39" s="434"/>
      <c r="O39" s="501"/>
      <c r="P39" s="502"/>
      <c r="Q39" s="503"/>
      <c r="R39" s="431"/>
      <c r="S39" s="441" t="str">
        <f t="shared" si="1"/>
        <v/>
      </c>
      <c r="U39" s="102"/>
    </row>
    <row r="40" spans="1:21" ht="16" thickBot="1" x14ac:dyDescent="0.35">
      <c r="A40" s="490"/>
      <c r="B40" s="490"/>
      <c r="C40" s="491" t="s">
        <v>76</v>
      </c>
      <c r="D40" s="492"/>
      <c r="E40" s="442">
        <f>COUNT(C10:E39)</f>
        <v>0</v>
      </c>
      <c r="F40" s="431"/>
      <c r="G40" s="491" t="s">
        <v>76</v>
      </c>
      <c r="H40" s="492"/>
      <c r="I40" s="442">
        <f>COUNT(G10:I39)</f>
        <v>0</v>
      </c>
      <c r="J40" s="431"/>
      <c r="K40" s="491" t="s">
        <v>76</v>
      </c>
      <c r="L40" s="492"/>
      <c r="M40" s="442">
        <f>COUNT(K10:M39)</f>
        <v>0</v>
      </c>
      <c r="N40" s="431"/>
      <c r="O40" s="493" t="s">
        <v>76</v>
      </c>
      <c r="P40" s="494"/>
      <c r="Q40" s="443">
        <f>COUNT(O10:Q39)</f>
        <v>0</v>
      </c>
      <c r="R40" s="431"/>
      <c r="S40" s="444" t="str">
        <f>IF(COUNT(S10:S39)=0,"",AVERAGE(S10:S39))</f>
        <v/>
      </c>
    </row>
    <row r="41" spans="1:21" ht="16" thickBot="1" x14ac:dyDescent="0.35">
      <c r="B41" s="445" t="s">
        <v>77</v>
      </c>
      <c r="C41" s="446"/>
      <c r="D41" s="447" t="str">
        <f>IF(COUNT(C10:E39)=0, "",AVERAGE(C10:E39))</f>
        <v/>
      </c>
      <c r="E41" s="448" t="s">
        <v>78</v>
      </c>
      <c r="F41" s="431"/>
      <c r="G41" s="446"/>
      <c r="H41" s="447" t="str">
        <f>IF(COUNT(G10:I39)=0, "",AVERAGE(G10:I39))</f>
        <v/>
      </c>
      <c r="I41" s="448" t="s">
        <v>78</v>
      </c>
      <c r="J41" s="431"/>
      <c r="K41" s="446"/>
      <c r="L41" s="447" t="str">
        <f>IF(COUNT(K10:M39)=0, "",AVERAGE(K10:M39))</f>
        <v/>
      </c>
      <c r="M41" s="448" t="s">
        <v>78</v>
      </c>
      <c r="N41" s="431"/>
      <c r="O41" s="446"/>
      <c r="P41" s="447" t="str">
        <f>IF(COUNT(O10:Q39)=0, "",AVERAGE(O10:Q39))</f>
        <v/>
      </c>
      <c r="Q41" s="448" t="s">
        <v>78</v>
      </c>
      <c r="R41" s="449"/>
      <c r="S41" s="431"/>
    </row>
    <row r="42" spans="1:21" ht="13" thickBot="1" x14ac:dyDescent="0.3"/>
    <row r="43" spans="1:21" ht="14.5" thickBot="1" x14ac:dyDescent="0.3">
      <c r="A43" s="495" t="s">
        <v>8</v>
      </c>
      <c r="B43" s="496"/>
      <c r="C43" s="496"/>
      <c r="D43" s="496"/>
      <c r="E43" s="496"/>
      <c r="F43" s="496"/>
      <c r="G43" s="496"/>
      <c r="H43" s="496"/>
      <c r="I43" s="496"/>
      <c r="J43" s="496"/>
      <c r="K43" s="496"/>
      <c r="L43" s="496"/>
      <c r="M43" s="496"/>
      <c r="N43" s="496"/>
      <c r="O43" s="496"/>
      <c r="P43" s="496"/>
      <c r="Q43" s="496"/>
      <c r="R43" s="496"/>
      <c r="S43" s="496"/>
      <c r="T43" s="497"/>
    </row>
    <row r="44" spans="1:21" ht="56.25" customHeight="1" thickBot="1" x14ac:dyDescent="0.3">
      <c r="A44" s="481" t="s">
        <v>24</v>
      </c>
      <c r="B44" s="482"/>
      <c r="C44" s="482"/>
      <c r="D44" s="482"/>
      <c r="E44" s="482"/>
      <c r="F44" s="482"/>
      <c r="G44" s="483"/>
      <c r="H44" s="484"/>
      <c r="I44" s="485"/>
      <c r="J44" s="485"/>
      <c r="K44" s="485"/>
      <c r="L44" s="485"/>
      <c r="M44" s="485"/>
      <c r="N44" s="485"/>
      <c r="O44" s="485"/>
      <c r="P44" s="485"/>
      <c r="Q44" s="485"/>
      <c r="R44" s="485"/>
      <c r="S44" s="485"/>
      <c r="T44" s="486"/>
    </row>
    <row r="45" spans="1:21" ht="56.25" customHeight="1" thickBot="1" x14ac:dyDescent="0.3">
      <c r="A45" s="487" t="s">
        <v>3</v>
      </c>
      <c r="B45" s="488"/>
      <c r="C45" s="488"/>
      <c r="D45" s="488"/>
      <c r="E45" s="488"/>
      <c r="F45" s="488"/>
      <c r="G45" s="489"/>
      <c r="H45" s="484"/>
      <c r="I45" s="485"/>
      <c r="J45" s="485"/>
      <c r="K45" s="485"/>
      <c r="L45" s="485"/>
      <c r="M45" s="485"/>
      <c r="N45" s="485"/>
      <c r="O45" s="485"/>
      <c r="P45" s="485"/>
      <c r="Q45" s="485"/>
      <c r="R45" s="485"/>
      <c r="S45" s="485"/>
      <c r="T45" s="486"/>
    </row>
  </sheetData>
  <sheetProtection formatRows="0" selectLockedCells="1"/>
  <mergeCells count="158">
    <mergeCell ref="A3:D3"/>
    <mergeCell ref="E3:G3"/>
    <mergeCell ref="H3:N3"/>
    <mergeCell ref="O3:T3"/>
    <mergeCell ref="A4:D4"/>
    <mergeCell ref="E4:G4"/>
    <mergeCell ref="H4:N4"/>
    <mergeCell ref="O4:T4"/>
    <mergeCell ref="A1:M1"/>
    <mergeCell ref="O1:Q1"/>
    <mergeCell ref="R1:T1"/>
    <mergeCell ref="A2:B2"/>
    <mergeCell ref="C2:D2"/>
    <mergeCell ref="E2:G2"/>
    <mergeCell ref="H2:N2"/>
    <mergeCell ref="O2:T2"/>
    <mergeCell ref="U7:U9"/>
    <mergeCell ref="C8:E9"/>
    <mergeCell ref="G8:I9"/>
    <mergeCell ref="K8:M9"/>
    <mergeCell ref="O8:Q9"/>
    <mergeCell ref="A7:A9"/>
    <mergeCell ref="B7:B9"/>
    <mergeCell ref="C7:E7"/>
    <mergeCell ref="G7:I7"/>
    <mergeCell ref="K7:M7"/>
    <mergeCell ref="O7:Q7"/>
    <mergeCell ref="C10:E10"/>
    <mergeCell ref="G10:I10"/>
    <mergeCell ref="K10:M10"/>
    <mergeCell ref="O10:Q10"/>
    <mergeCell ref="C11:E11"/>
    <mergeCell ref="G11:I11"/>
    <mergeCell ref="K11:M11"/>
    <mergeCell ref="O11:Q11"/>
    <mergeCell ref="S7:S9"/>
    <mergeCell ref="C14:E14"/>
    <mergeCell ref="G14:I14"/>
    <mergeCell ref="K14:M14"/>
    <mergeCell ref="O14:Q14"/>
    <mergeCell ref="C15:E15"/>
    <mergeCell ref="G15:I15"/>
    <mergeCell ref="K15:M15"/>
    <mergeCell ref="O15:Q15"/>
    <mergeCell ref="C12:E12"/>
    <mergeCell ref="G12:I12"/>
    <mergeCell ref="K12:M12"/>
    <mergeCell ref="O12:Q12"/>
    <mergeCell ref="C13:E13"/>
    <mergeCell ref="G13:I13"/>
    <mergeCell ref="K13:M13"/>
    <mergeCell ref="O13:Q13"/>
    <mergeCell ref="C18:E18"/>
    <mergeCell ref="G18:I18"/>
    <mergeCell ref="K18:M18"/>
    <mergeCell ref="O18:Q18"/>
    <mergeCell ref="C19:E19"/>
    <mergeCell ref="G19:I19"/>
    <mergeCell ref="K19:M19"/>
    <mergeCell ref="O19:Q19"/>
    <mergeCell ref="C16:E16"/>
    <mergeCell ref="G16:I16"/>
    <mergeCell ref="K16:M16"/>
    <mergeCell ref="O16:Q16"/>
    <mergeCell ref="C17:E17"/>
    <mergeCell ref="G17:I17"/>
    <mergeCell ref="K17:M17"/>
    <mergeCell ref="O17:Q17"/>
    <mergeCell ref="C22:E22"/>
    <mergeCell ref="G22:I22"/>
    <mergeCell ref="K22:M22"/>
    <mergeCell ref="O22:Q22"/>
    <mergeCell ref="C23:E23"/>
    <mergeCell ref="G23:I23"/>
    <mergeCell ref="K23:M23"/>
    <mergeCell ref="O23:Q23"/>
    <mergeCell ref="C20:E20"/>
    <mergeCell ref="G20:I20"/>
    <mergeCell ref="K20:M20"/>
    <mergeCell ref="O20:Q20"/>
    <mergeCell ref="C21:E21"/>
    <mergeCell ref="G21:I21"/>
    <mergeCell ref="K21:M21"/>
    <mergeCell ref="O21:Q21"/>
    <mergeCell ref="C26:E26"/>
    <mergeCell ref="G26:I26"/>
    <mergeCell ref="K26:M26"/>
    <mergeCell ref="O26:Q26"/>
    <mergeCell ref="C27:E27"/>
    <mergeCell ref="G27:I27"/>
    <mergeCell ref="K27:M27"/>
    <mergeCell ref="O27:Q27"/>
    <mergeCell ref="C24:E24"/>
    <mergeCell ref="G24:I24"/>
    <mergeCell ref="K24:M24"/>
    <mergeCell ref="O24:Q24"/>
    <mergeCell ref="C25:E25"/>
    <mergeCell ref="G25:I25"/>
    <mergeCell ref="K25:M25"/>
    <mergeCell ref="O25:Q25"/>
    <mergeCell ref="C30:E30"/>
    <mergeCell ref="G30:I30"/>
    <mergeCell ref="K30:M30"/>
    <mergeCell ref="O30:Q30"/>
    <mergeCell ref="C31:E31"/>
    <mergeCell ref="G31:I31"/>
    <mergeCell ref="K31:M31"/>
    <mergeCell ref="O31:Q31"/>
    <mergeCell ref="C28:E28"/>
    <mergeCell ref="G28:I28"/>
    <mergeCell ref="K28:M28"/>
    <mergeCell ref="O28:Q28"/>
    <mergeCell ref="C29:E29"/>
    <mergeCell ref="G29:I29"/>
    <mergeCell ref="K29:M29"/>
    <mergeCell ref="O29:Q29"/>
    <mergeCell ref="C34:E34"/>
    <mergeCell ref="G34:I34"/>
    <mergeCell ref="K34:M34"/>
    <mergeCell ref="O34:Q34"/>
    <mergeCell ref="C35:E35"/>
    <mergeCell ref="G35:I35"/>
    <mergeCell ref="K35:M35"/>
    <mergeCell ref="O35:Q35"/>
    <mergeCell ref="C32:E32"/>
    <mergeCell ref="G32:I32"/>
    <mergeCell ref="K32:M32"/>
    <mergeCell ref="O32:Q32"/>
    <mergeCell ref="C33:E33"/>
    <mergeCell ref="G33:I33"/>
    <mergeCell ref="K33:M33"/>
    <mergeCell ref="O33:Q33"/>
    <mergeCell ref="C38:E38"/>
    <mergeCell ref="G38:I38"/>
    <mergeCell ref="K38:M38"/>
    <mergeCell ref="O38:Q38"/>
    <mergeCell ref="C39:E39"/>
    <mergeCell ref="G39:I39"/>
    <mergeCell ref="K39:M39"/>
    <mergeCell ref="O39:Q39"/>
    <mergeCell ref="C36:E36"/>
    <mergeCell ref="G36:I36"/>
    <mergeCell ref="K36:M36"/>
    <mergeCell ref="O36:Q36"/>
    <mergeCell ref="C37:E37"/>
    <mergeCell ref="G37:I37"/>
    <mergeCell ref="K37:M37"/>
    <mergeCell ref="O37:Q37"/>
    <mergeCell ref="A44:G44"/>
    <mergeCell ref="H44:T44"/>
    <mergeCell ref="A45:G45"/>
    <mergeCell ref="H45:T45"/>
    <mergeCell ref="A40:B40"/>
    <mergeCell ref="C40:D40"/>
    <mergeCell ref="G40:H40"/>
    <mergeCell ref="K40:L40"/>
    <mergeCell ref="O40:P40"/>
    <mergeCell ref="A43:T43"/>
  </mergeCells>
  <dataValidations count="4">
    <dataValidation type="whole" allowBlank="1" showInputMessage="1" showErrorMessage="1" sqref="C10:E39 G10:Q39">
      <formula1>0</formula1>
      <formula2>15</formula2>
    </dataValidation>
    <dataValidation type="list" allowBlank="1" showInputMessage="1" showErrorMessage="1" sqref="E2">
      <formula1>"HT, NT, NNT"</formula1>
    </dataValidation>
    <dataValidation type="list" allowBlank="1" showInputMessage="1" showErrorMessage="1" sqref="E4:G4">
      <formula1>"EK,ZK,EB"</formula1>
    </dataValidation>
    <dataValidation type="list" allowBlank="1" showInputMessage="1" showErrorMessage="1" sqref="R1:T1">
      <formula1>"LF,BF"</formula1>
    </dataValidation>
  </dataValidations>
  <pageMargins left="0.39370078740157483" right="0.39370078740157483" top="0.39370078740157483" bottom="0.39370078740157483" header="0.31496062992125984" footer="0.31496062992125984"/>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BO44"/>
  <sheetViews>
    <sheetView showGridLines="0" zoomScale="80" zoomScaleNormal="80" workbookViewId="0">
      <pane ySplit="9" topLeftCell="A10" activePane="bottomLeft" state="frozen"/>
      <selection sqref="A1:M1"/>
      <selection pane="bottomLeft" activeCell="J1" sqref="J1:K1"/>
    </sheetView>
  </sheetViews>
  <sheetFormatPr baseColWidth="10" defaultColWidth="11.453125" defaultRowHeight="12.5" x14ac:dyDescent="0.25"/>
  <cols>
    <col min="1" max="1" width="1.453125" style="15" customWidth="1"/>
    <col min="2" max="2" width="4.81640625" style="9" customWidth="1"/>
    <col min="3" max="3" width="8" style="9" customWidth="1"/>
    <col min="4" max="4" width="5.7265625" style="9" customWidth="1"/>
    <col min="5" max="8" width="5.7265625" style="15" customWidth="1"/>
    <col min="9" max="15" width="5.7265625" style="9" customWidth="1"/>
    <col min="16" max="24" width="5.7265625" style="15" customWidth="1"/>
    <col min="25" max="31" width="5.7265625" style="9" customWidth="1"/>
    <col min="32" max="37" width="5.7265625" style="15" customWidth="1"/>
    <col min="38" max="42" width="5.7265625" style="9" customWidth="1"/>
    <col min="43" max="46" width="5.7265625" style="15" customWidth="1"/>
    <col min="47" max="47" width="5.7265625" style="9" customWidth="1"/>
    <col min="48" max="48" width="5.7265625" style="15" customWidth="1"/>
    <col min="49" max="54" width="5.7265625" style="9" customWidth="1"/>
    <col min="55" max="55" width="9.453125" style="9" customWidth="1"/>
    <col min="56" max="56" width="2.26953125" style="9" customWidth="1"/>
    <col min="57" max="16384" width="11.453125" style="9"/>
  </cols>
  <sheetData>
    <row r="1" spans="2:67" ht="30" customHeight="1" thickBot="1" x14ac:dyDescent="0.3">
      <c r="B1" s="602" t="s">
        <v>1</v>
      </c>
      <c r="C1" s="603"/>
      <c r="D1" s="604">
        <f>Hinweis!B1</f>
        <v>2024</v>
      </c>
      <c r="E1" s="605"/>
      <c r="F1" s="605"/>
      <c r="G1" s="605"/>
      <c r="H1" s="605"/>
      <c r="I1" s="603"/>
      <c r="J1" s="608"/>
      <c r="K1" s="609"/>
      <c r="L1" s="606" t="s">
        <v>67</v>
      </c>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7"/>
      <c r="AX1" s="563" t="s">
        <v>86</v>
      </c>
      <c r="AY1" s="557"/>
      <c r="AZ1" s="557"/>
      <c r="BA1" s="558"/>
      <c r="BB1" s="554"/>
      <c r="BC1" s="555"/>
    </row>
    <row r="2" spans="2:67" ht="30" customHeight="1" thickBot="1" x14ac:dyDescent="0.3">
      <c r="B2" s="563" t="s">
        <v>126</v>
      </c>
      <c r="C2" s="564"/>
      <c r="D2" s="564"/>
      <c r="E2" s="564"/>
      <c r="F2" s="564"/>
      <c r="G2" s="564"/>
      <c r="H2" s="564"/>
      <c r="I2" s="564"/>
      <c r="J2" s="559"/>
      <c r="K2" s="560"/>
      <c r="L2" s="560"/>
      <c r="M2" s="560"/>
      <c r="N2" s="560"/>
      <c r="O2" s="560"/>
      <c r="P2" s="560"/>
      <c r="Q2" s="560"/>
      <c r="R2" s="560"/>
      <c r="S2" s="560"/>
      <c r="T2" s="560"/>
      <c r="U2" s="560"/>
      <c r="V2" s="556" t="s">
        <v>125</v>
      </c>
      <c r="W2" s="557"/>
      <c r="X2" s="557"/>
      <c r="Y2" s="557"/>
      <c r="Z2" s="557"/>
      <c r="AA2" s="557"/>
      <c r="AB2" s="557"/>
      <c r="AC2" s="557"/>
      <c r="AD2" s="557"/>
      <c r="AE2" s="557"/>
      <c r="AF2" s="561"/>
      <c r="AG2" s="562"/>
      <c r="AH2" s="562"/>
      <c r="AI2" s="562"/>
      <c r="AJ2" s="562"/>
      <c r="AK2" s="562"/>
      <c r="AL2" s="562"/>
      <c r="AM2" s="562"/>
      <c r="AN2" s="562"/>
      <c r="AO2" s="556" t="s">
        <v>127</v>
      </c>
      <c r="AP2" s="557"/>
      <c r="AQ2" s="557"/>
      <c r="AR2" s="557"/>
      <c r="AS2" s="557"/>
      <c r="AT2" s="557"/>
      <c r="AU2" s="557"/>
      <c r="AV2" s="557"/>
      <c r="AW2" s="558"/>
      <c r="AX2" s="562"/>
      <c r="AY2" s="562"/>
      <c r="AZ2" s="562"/>
      <c r="BA2" s="562"/>
      <c r="BB2" s="562"/>
      <c r="BC2" s="613"/>
    </row>
    <row r="3" spans="2:67" ht="30" customHeight="1" thickBot="1" x14ac:dyDescent="0.3">
      <c r="B3" s="589" t="s">
        <v>2</v>
      </c>
      <c r="C3" s="590"/>
      <c r="D3" s="590"/>
      <c r="E3" s="591"/>
      <c r="F3" s="591"/>
      <c r="G3" s="591"/>
      <c r="H3" s="591"/>
      <c r="I3" s="592"/>
      <c r="J3" s="610" t="s">
        <v>57</v>
      </c>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2"/>
      <c r="AO3" s="556" t="s">
        <v>17</v>
      </c>
      <c r="AP3" s="557"/>
      <c r="AQ3" s="557"/>
      <c r="AR3" s="557"/>
      <c r="AS3" s="557"/>
      <c r="AT3" s="557"/>
      <c r="AU3" s="557"/>
      <c r="AV3" s="557"/>
      <c r="AW3" s="558"/>
      <c r="AX3" s="553"/>
      <c r="AY3" s="554"/>
      <c r="AZ3" s="554"/>
      <c r="BA3" s="554"/>
      <c r="BB3" s="554"/>
      <c r="BC3" s="555"/>
    </row>
    <row r="4" spans="2:67" ht="13" thickBot="1" x14ac:dyDescent="0.3">
      <c r="BA4" s="70"/>
    </row>
    <row r="5" spans="2:67" s="1" customFormat="1" ht="21" customHeight="1" x14ac:dyDescent="0.25">
      <c r="B5" s="566" t="s">
        <v>0</v>
      </c>
      <c r="C5" s="569" t="s">
        <v>70</v>
      </c>
      <c r="D5" s="572" t="s">
        <v>105</v>
      </c>
      <c r="E5" s="573"/>
      <c r="F5" s="573"/>
      <c r="G5" s="573"/>
      <c r="H5" s="573"/>
      <c r="I5" s="573"/>
      <c r="J5" s="573"/>
      <c r="K5" s="573"/>
      <c r="L5" s="573"/>
      <c r="M5" s="574"/>
      <c r="N5" s="595" t="s">
        <v>155</v>
      </c>
      <c r="O5" s="578" t="s">
        <v>106</v>
      </c>
      <c r="P5" s="579"/>
      <c r="Q5" s="579"/>
      <c r="R5" s="579"/>
      <c r="S5" s="579"/>
      <c r="T5" s="579"/>
      <c r="U5" s="579"/>
      <c r="V5" s="579"/>
      <c r="W5" s="579"/>
      <c r="X5" s="579"/>
      <c r="Y5" s="579"/>
      <c r="Z5" s="579"/>
      <c r="AA5" s="579"/>
      <c r="AB5" s="579"/>
      <c r="AC5" s="580"/>
      <c r="AD5" s="595" t="s">
        <v>156</v>
      </c>
      <c r="AE5" s="578" t="s">
        <v>107</v>
      </c>
      <c r="AF5" s="579"/>
      <c r="AG5" s="579"/>
      <c r="AH5" s="579"/>
      <c r="AI5" s="579"/>
      <c r="AJ5" s="579"/>
      <c r="AK5" s="579"/>
      <c r="AL5" s="579"/>
      <c r="AM5" s="579"/>
      <c r="AN5" s="580"/>
      <c r="AO5" s="595" t="s">
        <v>157</v>
      </c>
      <c r="AP5" s="578" t="s">
        <v>108</v>
      </c>
      <c r="AQ5" s="579"/>
      <c r="AR5" s="579"/>
      <c r="AS5" s="579"/>
      <c r="AT5" s="579"/>
      <c r="AU5" s="579"/>
      <c r="AV5" s="579"/>
      <c r="AW5" s="579"/>
      <c r="AX5" s="579"/>
      <c r="AY5" s="580"/>
      <c r="AZ5" s="623" t="s">
        <v>158</v>
      </c>
      <c r="BA5" s="617" t="s">
        <v>93</v>
      </c>
      <c r="BB5" s="620" t="s">
        <v>6</v>
      </c>
      <c r="BC5" s="614" t="s">
        <v>7</v>
      </c>
    </row>
    <row r="6" spans="2:67" ht="42.75" customHeight="1" thickBot="1" x14ac:dyDescent="0.3">
      <c r="B6" s="567"/>
      <c r="C6" s="570"/>
      <c r="D6" s="575"/>
      <c r="E6" s="576"/>
      <c r="F6" s="576"/>
      <c r="G6" s="576"/>
      <c r="H6" s="576"/>
      <c r="I6" s="576"/>
      <c r="J6" s="576"/>
      <c r="K6" s="576"/>
      <c r="L6" s="576"/>
      <c r="M6" s="577"/>
      <c r="N6" s="596"/>
      <c r="O6" s="581"/>
      <c r="P6" s="582"/>
      <c r="Q6" s="582"/>
      <c r="R6" s="582"/>
      <c r="S6" s="582"/>
      <c r="T6" s="582"/>
      <c r="U6" s="582"/>
      <c r="V6" s="582"/>
      <c r="W6" s="582"/>
      <c r="X6" s="582"/>
      <c r="Y6" s="582"/>
      <c r="Z6" s="582"/>
      <c r="AA6" s="582"/>
      <c r="AB6" s="582"/>
      <c r="AC6" s="583"/>
      <c r="AD6" s="596"/>
      <c r="AE6" s="581"/>
      <c r="AF6" s="582"/>
      <c r="AG6" s="582"/>
      <c r="AH6" s="582"/>
      <c r="AI6" s="582"/>
      <c r="AJ6" s="582"/>
      <c r="AK6" s="582"/>
      <c r="AL6" s="582"/>
      <c r="AM6" s="582"/>
      <c r="AN6" s="583"/>
      <c r="AO6" s="596"/>
      <c r="AP6" s="581"/>
      <c r="AQ6" s="582"/>
      <c r="AR6" s="582"/>
      <c r="AS6" s="582"/>
      <c r="AT6" s="582"/>
      <c r="AU6" s="582"/>
      <c r="AV6" s="582"/>
      <c r="AW6" s="582"/>
      <c r="AX6" s="582"/>
      <c r="AY6" s="583"/>
      <c r="AZ6" s="624"/>
      <c r="BA6" s="618"/>
      <c r="BB6" s="621"/>
      <c r="BC6" s="615"/>
    </row>
    <row r="7" spans="2:67" ht="25.15" customHeight="1" thickBot="1" x14ac:dyDescent="0.3">
      <c r="B7" s="568"/>
      <c r="C7" s="571"/>
      <c r="D7" s="598"/>
      <c r="E7" s="599"/>
      <c r="F7" s="599"/>
      <c r="G7" s="599"/>
      <c r="H7" s="599"/>
      <c r="I7" s="599"/>
      <c r="J7" s="599"/>
      <c r="K7" s="599"/>
      <c r="L7" s="599"/>
      <c r="M7" s="600"/>
      <c r="N7" s="596"/>
      <c r="O7" s="626" t="s">
        <v>9</v>
      </c>
      <c r="P7" s="627"/>
      <c r="Q7" s="627"/>
      <c r="R7" s="627"/>
      <c r="S7" s="627"/>
      <c r="T7" s="628"/>
      <c r="U7" s="628"/>
      <c r="V7" s="628"/>
      <c r="W7" s="628"/>
      <c r="X7" s="628"/>
      <c r="Y7" s="628"/>
      <c r="Z7" s="628"/>
      <c r="AA7" s="628"/>
      <c r="AB7" s="629"/>
      <c r="AC7" s="79"/>
      <c r="AD7" s="596"/>
      <c r="AE7" s="626" t="s">
        <v>9</v>
      </c>
      <c r="AF7" s="627"/>
      <c r="AG7" s="627"/>
      <c r="AH7" s="627"/>
      <c r="AI7" s="627"/>
      <c r="AJ7" s="628"/>
      <c r="AK7" s="628"/>
      <c r="AL7" s="628"/>
      <c r="AM7" s="629"/>
      <c r="AN7" s="79"/>
      <c r="AO7" s="596"/>
      <c r="AP7" s="626" t="s">
        <v>9</v>
      </c>
      <c r="AQ7" s="627"/>
      <c r="AR7" s="627"/>
      <c r="AS7" s="627"/>
      <c r="AT7" s="627"/>
      <c r="AU7" s="628"/>
      <c r="AV7" s="628"/>
      <c r="AW7" s="628"/>
      <c r="AX7" s="629"/>
      <c r="AY7" s="79"/>
      <c r="AZ7" s="624"/>
      <c r="BA7" s="618"/>
      <c r="BB7" s="621"/>
      <c r="BC7" s="615"/>
    </row>
    <row r="8" spans="2:67" ht="25.5" customHeight="1" x14ac:dyDescent="0.25">
      <c r="B8" s="584" t="s">
        <v>5</v>
      </c>
      <c r="C8" s="585"/>
      <c r="D8" s="111" t="s">
        <v>104</v>
      </c>
      <c r="E8" s="112" t="s">
        <v>95</v>
      </c>
      <c r="F8" s="112" t="s">
        <v>96</v>
      </c>
      <c r="G8" s="176" t="s">
        <v>97</v>
      </c>
      <c r="H8" s="177" t="s">
        <v>98</v>
      </c>
      <c r="I8" s="112" t="s">
        <v>99</v>
      </c>
      <c r="J8" s="112" t="s">
        <v>100</v>
      </c>
      <c r="K8" s="112" t="s">
        <v>101</v>
      </c>
      <c r="L8" s="112" t="s">
        <v>102</v>
      </c>
      <c r="M8" s="112" t="s">
        <v>103</v>
      </c>
      <c r="N8" s="597"/>
      <c r="O8" s="55"/>
      <c r="P8" s="94"/>
      <c r="Q8" s="94"/>
      <c r="R8" s="94"/>
      <c r="S8" s="94"/>
      <c r="T8" s="54"/>
      <c r="U8" s="54"/>
      <c r="V8" s="54"/>
      <c r="W8" s="54"/>
      <c r="X8" s="54"/>
      <c r="Y8" s="54"/>
      <c r="Z8" s="54"/>
      <c r="AA8" s="54"/>
      <c r="AB8" s="54"/>
      <c r="AC8" s="56"/>
      <c r="AD8" s="597"/>
      <c r="AE8" s="26"/>
      <c r="AF8" s="29"/>
      <c r="AG8" s="29"/>
      <c r="AH8" s="29"/>
      <c r="AI8" s="29"/>
      <c r="AJ8" s="27"/>
      <c r="AK8" s="27"/>
      <c r="AL8" s="27"/>
      <c r="AM8" s="27"/>
      <c r="AN8" s="28"/>
      <c r="AO8" s="597"/>
      <c r="AP8" s="26"/>
      <c r="AQ8" s="29"/>
      <c r="AR8" s="29"/>
      <c r="AS8" s="29"/>
      <c r="AT8" s="29"/>
      <c r="AU8" s="27"/>
      <c r="AV8" s="27"/>
      <c r="AW8" s="27"/>
      <c r="AX8" s="27"/>
      <c r="AY8" s="28"/>
      <c r="AZ8" s="625"/>
      <c r="BA8" s="619"/>
      <c r="BB8" s="621"/>
      <c r="BC8" s="615"/>
      <c r="BE8" s="4"/>
      <c r="BF8" s="4"/>
      <c r="BG8" s="4"/>
      <c r="BH8" s="4"/>
      <c r="BI8" s="5"/>
      <c r="BJ8" s="5"/>
      <c r="BK8" s="6"/>
      <c r="BL8" s="6"/>
      <c r="BM8" s="7"/>
      <c r="BN8" s="6"/>
      <c r="BO8" s="6"/>
    </row>
    <row r="9" spans="2:67" ht="25.5" customHeight="1" thickBot="1" x14ac:dyDescent="0.3">
      <c r="B9" s="593" t="s">
        <v>27</v>
      </c>
      <c r="C9" s="594"/>
      <c r="D9" s="178">
        <v>5</v>
      </c>
      <c r="E9" s="179">
        <v>5</v>
      </c>
      <c r="F9" s="179">
        <v>5</v>
      </c>
      <c r="G9" s="180">
        <v>5</v>
      </c>
      <c r="H9" s="181">
        <v>5</v>
      </c>
      <c r="I9" s="182">
        <v>5</v>
      </c>
      <c r="J9" s="182">
        <v>5</v>
      </c>
      <c r="K9" s="182">
        <v>5</v>
      </c>
      <c r="L9" s="182">
        <v>5</v>
      </c>
      <c r="M9" s="182">
        <v>5</v>
      </c>
      <c r="N9" s="169">
        <v>30</v>
      </c>
      <c r="O9" s="149"/>
      <c r="P9" s="150"/>
      <c r="Q9" s="150"/>
      <c r="R9" s="150"/>
      <c r="S9" s="150"/>
      <c r="T9" s="152"/>
      <c r="U9" s="152"/>
      <c r="V9" s="152"/>
      <c r="W9" s="152"/>
      <c r="X9" s="152"/>
      <c r="Y9" s="152"/>
      <c r="Z9" s="152"/>
      <c r="AA9" s="152"/>
      <c r="AB9" s="152"/>
      <c r="AC9" s="153"/>
      <c r="AD9" s="169">
        <f>SUM(O9:AC9)</f>
        <v>0</v>
      </c>
      <c r="AE9" s="149"/>
      <c r="AF9" s="150"/>
      <c r="AG9" s="150"/>
      <c r="AH9" s="150"/>
      <c r="AI9" s="152"/>
      <c r="AJ9" s="152"/>
      <c r="AK9" s="152"/>
      <c r="AL9" s="152"/>
      <c r="AM9" s="152"/>
      <c r="AN9" s="153"/>
      <c r="AO9" s="169">
        <f>SUM(AE9:AN9)</f>
        <v>0</v>
      </c>
      <c r="AP9" s="149"/>
      <c r="AQ9" s="150"/>
      <c r="AR9" s="150"/>
      <c r="AS9" s="150"/>
      <c r="AT9" s="152"/>
      <c r="AU9" s="152"/>
      <c r="AV9" s="152"/>
      <c r="AW9" s="152"/>
      <c r="AX9" s="152"/>
      <c r="AY9" s="153"/>
      <c r="AZ9" s="193">
        <f>SUM(AP9:AY9)</f>
        <v>0</v>
      </c>
      <c r="BA9" s="194">
        <v>120</v>
      </c>
      <c r="BB9" s="622"/>
      <c r="BC9" s="616"/>
      <c r="BE9" s="6"/>
      <c r="BF9" s="6"/>
      <c r="BG9" s="6"/>
      <c r="BH9" s="6"/>
      <c r="BI9" s="5"/>
      <c r="BJ9" s="5"/>
      <c r="BK9" s="8"/>
      <c r="BL9" s="8"/>
      <c r="BM9" s="8"/>
      <c r="BN9" s="8"/>
      <c r="BO9" s="8"/>
    </row>
    <row r="10" spans="2:67" ht="25.9" customHeight="1" x14ac:dyDescent="0.25">
      <c r="B10" s="127">
        <v>1</v>
      </c>
      <c r="C10" s="183"/>
      <c r="D10" s="158"/>
      <c r="E10" s="135"/>
      <c r="F10" s="135"/>
      <c r="G10" s="132"/>
      <c r="H10" s="135"/>
      <c r="I10" s="135"/>
      <c r="J10" s="135"/>
      <c r="K10" s="135"/>
      <c r="L10" s="135"/>
      <c r="M10" s="135"/>
      <c r="N10" s="33" t="str">
        <f t="shared" ref="N10:N39" si="0">IF(AND(ISNUMBER(C10),COUNTA(H10:M10)&lt;=2),SUM(D10:M10),"")</f>
        <v/>
      </c>
      <c r="O10" s="158"/>
      <c r="P10" s="135"/>
      <c r="Q10" s="135"/>
      <c r="R10" s="135"/>
      <c r="S10" s="135"/>
      <c r="T10" s="136"/>
      <c r="U10" s="136"/>
      <c r="V10" s="136"/>
      <c r="W10" s="136"/>
      <c r="X10" s="136"/>
      <c r="Y10" s="136"/>
      <c r="Z10" s="136"/>
      <c r="AA10" s="136"/>
      <c r="AB10" s="136"/>
      <c r="AC10" s="137"/>
      <c r="AD10" s="184" t="str">
        <f>IF(ISNUMBER(C10),SUM(O10:AC10),"")</f>
        <v/>
      </c>
      <c r="AE10" s="158"/>
      <c r="AF10" s="135"/>
      <c r="AG10" s="135"/>
      <c r="AH10" s="135"/>
      <c r="AI10" s="135"/>
      <c r="AJ10" s="136"/>
      <c r="AK10" s="136"/>
      <c r="AL10" s="136"/>
      <c r="AM10" s="136"/>
      <c r="AN10" s="137"/>
      <c r="AO10" s="33" t="str">
        <f>IF(ISNUMBER(C10),SUM(AE10:AN10),"")</f>
        <v/>
      </c>
      <c r="AP10" s="158"/>
      <c r="AQ10" s="135"/>
      <c r="AR10" s="135"/>
      <c r="AS10" s="135"/>
      <c r="AT10" s="135"/>
      <c r="AU10" s="136"/>
      <c r="AV10" s="136"/>
      <c r="AW10" s="136"/>
      <c r="AX10" s="136"/>
      <c r="AY10" s="137"/>
      <c r="AZ10" s="35" t="str">
        <f t="shared" ref="AZ10:AZ39" si="1">IF(ISNUMBER(C10),SUM(AP10:AY10),"")</f>
        <v/>
      </c>
      <c r="BA10" s="170" t="str">
        <f t="shared" ref="BA10:BA39" si="2">IF(ISNUMBER(C10),ROUND(N10+AD10+AO10+AZ10,0),"")</f>
        <v/>
      </c>
      <c r="BB10" s="187"/>
      <c r="BC10" s="69" t="str">
        <f>IF(ISNUMBER(C10),IF(VLOOKUP(BA10,'Verrechnungs- Notenpunkte'!$K$5:$L$20,2,TRUE)-BB10&gt;=0,VLOOKUP(BA10,'Verrechnungs- Notenpunkte'!$K$5:$L$20,2,TRUE)-BB10,0),"")</f>
        <v/>
      </c>
      <c r="BE10" s="6"/>
      <c r="BF10" s="6"/>
      <c r="BG10" s="6"/>
      <c r="BH10" s="6"/>
      <c r="BI10" s="5"/>
      <c r="BJ10" s="5"/>
      <c r="BK10" s="6"/>
      <c r="BL10" s="6"/>
      <c r="BM10" s="6"/>
      <c r="BN10" s="6"/>
      <c r="BO10" s="6"/>
    </row>
    <row r="11" spans="2:67" ht="25.9" customHeight="1" x14ac:dyDescent="0.25">
      <c r="B11" s="125">
        <v>2</v>
      </c>
      <c r="C11" s="140"/>
      <c r="D11" s="158"/>
      <c r="E11" s="135"/>
      <c r="F11" s="135"/>
      <c r="G11" s="159"/>
      <c r="H11" s="135"/>
      <c r="I11" s="135"/>
      <c r="J11" s="135"/>
      <c r="K11" s="135"/>
      <c r="L11" s="135"/>
      <c r="M11" s="135"/>
      <c r="N11" s="33" t="str">
        <f t="shared" si="0"/>
        <v/>
      </c>
      <c r="O11" s="141"/>
      <c r="P11" s="142"/>
      <c r="Q11" s="142"/>
      <c r="R11" s="142"/>
      <c r="S11" s="142"/>
      <c r="T11" s="144"/>
      <c r="U11" s="144"/>
      <c r="V11" s="144"/>
      <c r="W11" s="144"/>
      <c r="X11" s="144"/>
      <c r="Y11" s="144"/>
      <c r="Z11" s="144"/>
      <c r="AA11" s="144"/>
      <c r="AB11" s="144"/>
      <c r="AC11" s="145"/>
      <c r="AD11" s="184" t="str">
        <f>IF(ISNUMBER(C11),SUM(O11:AC11),"")</f>
        <v/>
      </c>
      <c r="AE11" s="141"/>
      <c r="AF11" s="142"/>
      <c r="AG11" s="142"/>
      <c r="AH11" s="142"/>
      <c r="AI11" s="142"/>
      <c r="AJ11" s="144"/>
      <c r="AK11" s="144"/>
      <c r="AL11" s="144"/>
      <c r="AM11" s="144"/>
      <c r="AN11" s="145"/>
      <c r="AO11" s="184" t="str">
        <f>IF(ISNUMBER(C11),SUM(AE11:AN11),"")</f>
        <v/>
      </c>
      <c r="AP11" s="141"/>
      <c r="AQ11" s="142"/>
      <c r="AR11" s="142"/>
      <c r="AS11" s="142"/>
      <c r="AT11" s="142"/>
      <c r="AU11" s="144"/>
      <c r="AV11" s="144"/>
      <c r="AW11" s="144"/>
      <c r="AX11" s="144"/>
      <c r="AY11" s="145"/>
      <c r="AZ11" s="33" t="str">
        <f t="shared" si="1"/>
        <v/>
      </c>
      <c r="BA11" s="170" t="str">
        <f t="shared" si="2"/>
        <v/>
      </c>
      <c r="BB11" s="188"/>
      <c r="BC11" s="67" t="str">
        <f>IF(ISNUMBER(C11),IF(VLOOKUP(BA11,'Verrechnungs- Notenpunkte'!$K$5:$L$20,2,TRUE)-BB11&gt;=0,VLOOKUP(BA11,'Verrechnungs- Notenpunkte'!$K$5:$L$20,2,TRUE)-BB11,0),"")</f>
        <v/>
      </c>
    </row>
    <row r="12" spans="2:67" ht="25.9" customHeight="1" x14ac:dyDescent="0.25">
      <c r="B12" s="125">
        <v>3</v>
      </c>
      <c r="C12" s="140"/>
      <c r="D12" s="158"/>
      <c r="E12" s="135"/>
      <c r="F12" s="135"/>
      <c r="G12" s="143"/>
      <c r="H12" s="135"/>
      <c r="I12" s="135"/>
      <c r="J12" s="135"/>
      <c r="K12" s="135"/>
      <c r="L12" s="135"/>
      <c r="M12" s="135"/>
      <c r="N12" s="33" t="str">
        <f t="shared" si="0"/>
        <v/>
      </c>
      <c r="O12" s="141"/>
      <c r="P12" s="142"/>
      <c r="Q12" s="142"/>
      <c r="R12" s="142"/>
      <c r="S12" s="142"/>
      <c r="T12" s="144"/>
      <c r="U12" s="144"/>
      <c r="V12" s="144"/>
      <c r="W12" s="144"/>
      <c r="X12" s="144"/>
      <c r="Y12" s="144"/>
      <c r="Z12" s="144"/>
      <c r="AA12" s="144"/>
      <c r="AB12" s="144"/>
      <c r="AC12" s="145"/>
      <c r="AD12" s="184" t="str">
        <f t="shared" ref="AD12:AD39" si="3">IF(ISNUMBER(C12),SUM(O12:AC12),"")</f>
        <v/>
      </c>
      <c r="AE12" s="141"/>
      <c r="AF12" s="142"/>
      <c r="AG12" s="142"/>
      <c r="AH12" s="142"/>
      <c r="AI12" s="142"/>
      <c r="AJ12" s="144"/>
      <c r="AK12" s="144"/>
      <c r="AL12" s="144"/>
      <c r="AM12" s="144"/>
      <c r="AN12" s="145"/>
      <c r="AO12" s="184" t="str">
        <f t="shared" ref="AO12:AO39" si="4">IF(ISNUMBER(C12),SUM(AE12:AN12),"")</f>
        <v/>
      </c>
      <c r="AP12" s="141"/>
      <c r="AQ12" s="142"/>
      <c r="AR12" s="142"/>
      <c r="AS12" s="142"/>
      <c r="AT12" s="142"/>
      <c r="AU12" s="144"/>
      <c r="AV12" s="144"/>
      <c r="AW12" s="144"/>
      <c r="AX12" s="144"/>
      <c r="AY12" s="145"/>
      <c r="AZ12" s="33" t="str">
        <f t="shared" si="1"/>
        <v/>
      </c>
      <c r="BA12" s="170" t="str">
        <f t="shared" si="2"/>
        <v/>
      </c>
      <c r="BB12" s="188"/>
      <c r="BC12" s="67" t="str">
        <f>IF(ISNUMBER(C12),IF(VLOOKUP(BA12,'Verrechnungs- Notenpunkte'!$K$5:$L$20,2,TRUE)-BB12&gt;=0,VLOOKUP(BA12,'Verrechnungs- Notenpunkte'!$K$5:$L$20,2,TRUE)-BB12,0),"")</f>
        <v/>
      </c>
    </row>
    <row r="13" spans="2:67" ht="25.9" customHeight="1" x14ac:dyDescent="0.25">
      <c r="B13" s="125">
        <v>4</v>
      </c>
      <c r="C13" s="140"/>
      <c r="D13" s="158"/>
      <c r="E13" s="135"/>
      <c r="F13" s="135"/>
      <c r="G13" s="159"/>
      <c r="H13" s="135"/>
      <c r="I13" s="135"/>
      <c r="J13" s="135"/>
      <c r="K13" s="135"/>
      <c r="L13" s="135"/>
      <c r="M13" s="135"/>
      <c r="N13" s="33" t="str">
        <f t="shared" si="0"/>
        <v/>
      </c>
      <c r="O13" s="141"/>
      <c r="P13" s="142"/>
      <c r="Q13" s="142"/>
      <c r="R13" s="142"/>
      <c r="S13" s="142"/>
      <c r="T13" s="144"/>
      <c r="U13" s="144"/>
      <c r="V13" s="144"/>
      <c r="W13" s="144"/>
      <c r="X13" s="144"/>
      <c r="Y13" s="144"/>
      <c r="Z13" s="144"/>
      <c r="AA13" s="144"/>
      <c r="AB13" s="144"/>
      <c r="AC13" s="145"/>
      <c r="AD13" s="184" t="str">
        <f t="shared" si="3"/>
        <v/>
      </c>
      <c r="AE13" s="141"/>
      <c r="AF13" s="142"/>
      <c r="AG13" s="142"/>
      <c r="AH13" s="142"/>
      <c r="AI13" s="142"/>
      <c r="AJ13" s="144"/>
      <c r="AK13" s="144"/>
      <c r="AL13" s="144"/>
      <c r="AM13" s="144"/>
      <c r="AN13" s="145"/>
      <c r="AO13" s="184" t="str">
        <f t="shared" si="4"/>
        <v/>
      </c>
      <c r="AP13" s="141"/>
      <c r="AQ13" s="142"/>
      <c r="AR13" s="142"/>
      <c r="AS13" s="142"/>
      <c r="AT13" s="142"/>
      <c r="AU13" s="144"/>
      <c r="AV13" s="144"/>
      <c r="AW13" s="144"/>
      <c r="AX13" s="144"/>
      <c r="AY13" s="145"/>
      <c r="AZ13" s="33" t="str">
        <f t="shared" si="1"/>
        <v/>
      </c>
      <c r="BA13" s="170" t="str">
        <f t="shared" si="2"/>
        <v/>
      </c>
      <c r="BB13" s="188"/>
      <c r="BC13" s="67" t="str">
        <f>IF(ISNUMBER(C13),IF(VLOOKUP(BA13,'Verrechnungs- Notenpunkte'!$K$5:$L$20,2,TRUE)-BB13&gt;=0,VLOOKUP(BA13,'Verrechnungs- Notenpunkte'!$K$5:$L$20,2,TRUE)-BB13,0),"")</f>
        <v/>
      </c>
    </row>
    <row r="14" spans="2:67" ht="25.9" customHeight="1" thickBot="1" x14ac:dyDescent="0.3">
      <c r="B14" s="126">
        <v>5</v>
      </c>
      <c r="C14" s="148"/>
      <c r="D14" s="149"/>
      <c r="E14" s="150"/>
      <c r="F14" s="150"/>
      <c r="G14" s="151"/>
      <c r="H14" s="150"/>
      <c r="I14" s="150"/>
      <c r="J14" s="150"/>
      <c r="K14" s="150"/>
      <c r="L14" s="150"/>
      <c r="M14" s="150"/>
      <c r="N14" s="164" t="str">
        <f t="shared" si="0"/>
        <v/>
      </c>
      <c r="O14" s="149"/>
      <c r="P14" s="150"/>
      <c r="Q14" s="150"/>
      <c r="R14" s="150"/>
      <c r="S14" s="150"/>
      <c r="T14" s="152"/>
      <c r="U14" s="152"/>
      <c r="V14" s="152"/>
      <c r="W14" s="152"/>
      <c r="X14" s="152"/>
      <c r="Y14" s="152"/>
      <c r="Z14" s="152"/>
      <c r="AA14" s="152"/>
      <c r="AB14" s="152"/>
      <c r="AC14" s="153"/>
      <c r="AD14" s="185" t="str">
        <f t="shared" si="3"/>
        <v/>
      </c>
      <c r="AE14" s="149"/>
      <c r="AF14" s="150"/>
      <c r="AG14" s="150"/>
      <c r="AH14" s="150"/>
      <c r="AI14" s="150"/>
      <c r="AJ14" s="152"/>
      <c r="AK14" s="152"/>
      <c r="AL14" s="152"/>
      <c r="AM14" s="152"/>
      <c r="AN14" s="153"/>
      <c r="AO14" s="185" t="str">
        <f t="shared" si="4"/>
        <v/>
      </c>
      <c r="AP14" s="149"/>
      <c r="AQ14" s="150"/>
      <c r="AR14" s="150"/>
      <c r="AS14" s="150"/>
      <c r="AT14" s="150"/>
      <c r="AU14" s="152"/>
      <c r="AV14" s="152"/>
      <c r="AW14" s="152"/>
      <c r="AX14" s="152"/>
      <c r="AY14" s="153"/>
      <c r="AZ14" s="164" t="str">
        <f t="shared" si="1"/>
        <v/>
      </c>
      <c r="BA14" s="171" t="str">
        <f t="shared" si="2"/>
        <v/>
      </c>
      <c r="BB14" s="189"/>
      <c r="BC14" s="68" t="str">
        <f>IF(ISNUMBER(C14),IF(VLOOKUP(BA14,'Verrechnungs- Notenpunkte'!$K$5:$L$20,2,TRUE)-BB14&gt;=0,VLOOKUP(BA14,'Verrechnungs- Notenpunkte'!$K$5:$L$20,2,TRUE)-BB14,0),"")</f>
        <v/>
      </c>
    </row>
    <row r="15" spans="2:67" ht="25.9" customHeight="1" x14ac:dyDescent="0.25">
      <c r="B15" s="124">
        <v>6</v>
      </c>
      <c r="C15" s="157"/>
      <c r="D15" s="158"/>
      <c r="E15" s="135"/>
      <c r="F15" s="135"/>
      <c r="G15" s="159"/>
      <c r="H15" s="135"/>
      <c r="I15" s="135"/>
      <c r="J15" s="135"/>
      <c r="K15" s="135"/>
      <c r="L15" s="135"/>
      <c r="M15" s="135"/>
      <c r="N15" s="33" t="str">
        <f t="shared" si="0"/>
        <v/>
      </c>
      <c r="O15" s="158"/>
      <c r="P15" s="135"/>
      <c r="Q15" s="135"/>
      <c r="R15" s="135"/>
      <c r="S15" s="135"/>
      <c r="T15" s="136"/>
      <c r="U15" s="136"/>
      <c r="V15" s="136"/>
      <c r="W15" s="136"/>
      <c r="X15" s="136"/>
      <c r="Y15" s="136"/>
      <c r="Z15" s="136"/>
      <c r="AA15" s="136"/>
      <c r="AB15" s="136"/>
      <c r="AC15" s="137"/>
      <c r="AD15" s="184" t="str">
        <f t="shared" si="3"/>
        <v/>
      </c>
      <c r="AE15" s="158"/>
      <c r="AF15" s="135"/>
      <c r="AG15" s="135"/>
      <c r="AH15" s="135"/>
      <c r="AI15" s="135"/>
      <c r="AJ15" s="136"/>
      <c r="AK15" s="136"/>
      <c r="AL15" s="136"/>
      <c r="AM15" s="136"/>
      <c r="AN15" s="137"/>
      <c r="AO15" s="184" t="str">
        <f t="shared" si="4"/>
        <v/>
      </c>
      <c r="AP15" s="158"/>
      <c r="AQ15" s="135"/>
      <c r="AR15" s="135"/>
      <c r="AS15" s="135"/>
      <c r="AT15" s="135"/>
      <c r="AU15" s="136"/>
      <c r="AV15" s="136"/>
      <c r="AW15" s="136"/>
      <c r="AX15" s="136"/>
      <c r="AY15" s="137"/>
      <c r="AZ15" s="33" t="str">
        <f t="shared" si="1"/>
        <v/>
      </c>
      <c r="BA15" s="170" t="str">
        <f t="shared" si="2"/>
        <v/>
      </c>
      <c r="BB15" s="190"/>
      <c r="BC15" s="69" t="str">
        <f>IF(ISNUMBER(C15),IF(VLOOKUP(BA15,'Verrechnungs- Notenpunkte'!$K$5:$L$20,2,TRUE)-BB15&gt;=0,VLOOKUP(BA15,'Verrechnungs- Notenpunkte'!$K$5:$L$20,2,TRUE)-BB15,0),"")</f>
        <v/>
      </c>
    </row>
    <row r="16" spans="2:67" ht="25.9" customHeight="1" x14ac:dyDescent="0.25">
      <c r="B16" s="125">
        <v>7</v>
      </c>
      <c r="C16" s="160"/>
      <c r="D16" s="158"/>
      <c r="E16" s="135"/>
      <c r="F16" s="135"/>
      <c r="G16" s="159"/>
      <c r="H16" s="135"/>
      <c r="I16" s="135"/>
      <c r="J16" s="135"/>
      <c r="K16" s="135"/>
      <c r="L16" s="135"/>
      <c r="M16" s="135"/>
      <c r="N16" s="33" t="str">
        <f t="shared" si="0"/>
        <v/>
      </c>
      <c r="O16" s="141"/>
      <c r="P16" s="142"/>
      <c r="Q16" s="142"/>
      <c r="R16" s="142"/>
      <c r="S16" s="142"/>
      <c r="T16" s="144"/>
      <c r="U16" s="144"/>
      <c r="V16" s="144"/>
      <c r="W16" s="144"/>
      <c r="X16" s="144"/>
      <c r="Y16" s="144"/>
      <c r="Z16" s="144"/>
      <c r="AA16" s="144"/>
      <c r="AB16" s="144"/>
      <c r="AC16" s="145"/>
      <c r="AD16" s="184" t="str">
        <f t="shared" si="3"/>
        <v/>
      </c>
      <c r="AE16" s="141"/>
      <c r="AF16" s="142"/>
      <c r="AG16" s="142"/>
      <c r="AH16" s="142"/>
      <c r="AI16" s="142"/>
      <c r="AJ16" s="144"/>
      <c r="AK16" s="144"/>
      <c r="AL16" s="144"/>
      <c r="AM16" s="144"/>
      <c r="AN16" s="145"/>
      <c r="AO16" s="184" t="str">
        <f t="shared" si="4"/>
        <v/>
      </c>
      <c r="AP16" s="141"/>
      <c r="AQ16" s="142"/>
      <c r="AR16" s="142"/>
      <c r="AS16" s="142"/>
      <c r="AT16" s="142"/>
      <c r="AU16" s="144"/>
      <c r="AV16" s="144"/>
      <c r="AW16" s="144"/>
      <c r="AX16" s="144"/>
      <c r="AY16" s="145"/>
      <c r="AZ16" s="33" t="str">
        <f t="shared" si="1"/>
        <v/>
      </c>
      <c r="BA16" s="170" t="str">
        <f t="shared" si="2"/>
        <v/>
      </c>
      <c r="BB16" s="188"/>
      <c r="BC16" s="67" t="str">
        <f>IF(ISNUMBER(C16),IF(VLOOKUP(BA16,'Verrechnungs- Notenpunkte'!$K$5:$L$20,2,TRUE)-BB16&gt;=0,VLOOKUP(BA16,'Verrechnungs- Notenpunkte'!$K$5:$L$20,2,TRUE)-BB16,0),"")</f>
        <v/>
      </c>
    </row>
    <row r="17" spans="2:58" ht="25.9" customHeight="1" x14ac:dyDescent="0.25">
      <c r="B17" s="125">
        <v>8</v>
      </c>
      <c r="C17" s="160"/>
      <c r="D17" s="158"/>
      <c r="E17" s="135"/>
      <c r="F17" s="135"/>
      <c r="G17" s="159"/>
      <c r="H17" s="135"/>
      <c r="I17" s="135"/>
      <c r="J17" s="135"/>
      <c r="K17" s="135"/>
      <c r="L17" s="135"/>
      <c r="M17" s="135"/>
      <c r="N17" s="33" t="str">
        <f t="shared" si="0"/>
        <v/>
      </c>
      <c r="O17" s="141"/>
      <c r="P17" s="142"/>
      <c r="Q17" s="142"/>
      <c r="R17" s="142"/>
      <c r="S17" s="142"/>
      <c r="T17" s="144"/>
      <c r="U17" s="144"/>
      <c r="V17" s="144"/>
      <c r="W17" s="144"/>
      <c r="X17" s="144"/>
      <c r="Y17" s="144"/>
      <c r="Z17" s="144"/>
      <c r="AA17" s="144"/>
      <c r="AB17" s="144"/>
      <c r="AC17" s="145"/>
      <c r="AD17" s="184" t="str">
        <f t="shared" si="3"/>
        <v/>
      </c>
      <c r="AE17" s="141"/>
      <c r="AF17" s="142"/>
      <c r="AG17" s="142"/>
      <c r="AH17" s="142"/>
      <c r="AI17" s="142"/>
      <c r="AJ17" s="144"/>
      <c r="AK17" s="144"/>
      <c r="AL17" s="144"/>
      <c r="AM17" s="144"/>
      <c r="AN17" s="145"/>
      <c r="AO17" s="184" t="str">
        <f t="shared" si="4"/>
        <v/>
      </c>
      <c r="AP17" s="141"/>
      <c r="AQ17" s="142"/>
      <c r="AR17" s="142"/>
      <c r="AS17" s="142"/>
      <c r="AT17" s="142"/>
      <c r="AU17" s="144"/>
      <c r="AV17" s="144"/>
      <c r="AW17" s="144"/>
      <c r="AX17" s="144"/>
      <c r="AY17" s="145"/>
      <c r="AZ17" s="184" t="str">
        <f t="shared" si="1"/>
        <v/>
      </c>
      <c r="BA17" s="195" t="str">
        <f t="shared" si="2"/>
        <v/>
      </c>
      <c r="BB17" s="188"/>
      <c r="BC17" s="67" t="str">
        <f>IF(ISNUMBER(C17),IF(VLOOKUP(BA17,'Verrechnungs- Notenpunkte'!$K$5:$L$20,2,TRUE)-BB17&gt;=0,VLOOKUP(BA17,'Verrechnungs- Notenpunkte'!$K$5:$L$20,2,TRUE)-BB17,0),"")</f>
        <v/>
      </c>
    </row>
    <row r="18" spans="2:58" ht="25.9" customHeight="1" x14ac:dyDescent="0.25">
      <c r="B18" s="125">
        <v>9</v>
      </c>
      <c r="C18" s="160"/>
      <c r="D18" s="158"/>
      <c r="E18" s="135"/>
      <c r="F18" s="135"/>
      <c r="G18" s="159"/>
      <c r="H18" s="135"/>
      <c r="I18" s="135"/>
      <c r="J18" s="135"/>
      <c r="K18" s="135"/>
      <c r="L18" s="135"/>
      <c r="M18" s="135"/>
      <c r="N18" s="33" t="str">
        <f t="shared" si="0"/>
        <v/>
      </c>
      <c r="O18" s="141"/>
      <c r="P18" s="142"/>
      <c r="Q18" s="142"/>
      <c r="R18" s="142"/>
      <c r="S18" s="142"/>
      <c r="T18" s="144"/>
      <c r="U18" s="144"/>
      <c r="V18" s="144"/>
      <c r="W18" s="144"/>
      <c r="X18" s="144"/>
      <c r="Y18" s="144"/>
      <c r="Z18" s="144"/>
      <c r="AA18" s="144"/>
      <c r="AB18" s="144"/>
      <c r="AC18" s="145"/>
      <c r="AD18" s="184" t="str">
        <f t="shared" si="3"/>
        <v/>
      </c>
      <c r="AE18" s="141"/>
      <c r="AF18" s="142"/>
      <c r="AG18" s="142"/>
      <c r="AH18" s="142"/>
      <c r="AI18" s="142"/>
      <c r="AJ18" s="144"/>
      <c r="AK18" s="144"/>
      <c r="AL18" s="144"/>
      <c r="AM18" s="144"/>
      <c r="AN18" s="145"/>
      <c r="AO18" s="184" t="str">
        <f t="shared" si="4"/>
        <v/>
      </c>
      <c r="AP18" s="141"/>
      <c r="AQ18" s="142"/>
      <c r="AR18" s="142"/>
      <c r="AS18" s="142"/>
      <c r="AT18" s="142"/>
      <c r="AU18" s="144"/>
      <c r="AV18" s="144"/>
      <c r="AW18" s="144"/>
      <c r="AX18" s="144"/>
      <c r="AY18" s="145"/>
      <c r="AZ18" s="146" t="str">
        <f t="shared" si="1"/>
        <v/>
      </c>
      <c r="BA18" s="170" t="str">
        <f t="shared" si="2"/>
        <v/>
      </c>
      <c r="BB18" s="188"/>
      <c r="BC18" s="67" t="str">
        <f>IF(ISNUMBER(C18),IF(VLOOKUP(BA18,'Verrechnungs- Notenpunkte'!$K$5:$L$20,2,TRUE)-BB18&gt;=0,VLOOKUP(BA18,'Verrechnungs- Notenpunkte'!$K$5:$L$20,2,TRUE)-BB18,0),"")</f>
        <v/>
      </c>
    </row>
    <row r="19" spans="2:58" ht="25.9" customHeight="1" thickBot="1" x14ac:dyDescent="0.3">
      <c r="B19" s="126">
        <v>10</v>
      </c>
      <c r="C19" s="161"/>
      <c r="D19" s="149"/>
      <c r="E19" s="150"/>
      <c r="F19" s="150"/>
      <c r="G19" s="151"/>
      <c r="H19" s="150"/>
      <c r="I19" s="150"/>
      <c r="J19" s="150"/>
      <c r="K19" s="150"/>
      <c r="L19" s="150"/>
      <c r="M19" s="150"/>
      <c r="N19" s="164" t="str">
        <f t="shared" si="0"/>
        <v/>
      </c>
      <c r="O19" s="149"/>
      <c r="P19" s="150"/>
      <c r="Q19" s="150"/>
      <c r="R19" s="150"/>
      <c r="S19" s="150"/>
      <c r="T19" s="152"/>
      <c r="U19" s="152"/>
      <c r="V19" s="152"/>
      <c r="W19" s="152"/>
      <c r="X19" s="152"/>
      <c r="Y19" s="152"/>
      <c r="Z19" s="152"/>
      <c r="AA19" s="152"/>
      <c r="AB19" s="152"/>
      <c r="AC19" s="153"/>
      <c r="AD19" s="185" t="str">
        <f t="shared" si="3"/>
        <v/>
      </c>
      <c r="AE19" s="149"/>
      <c r="AF19" s="150"/>
      <c r="AG19" s="150"/>
      <c r="AH19" s="150"/>
      <c r="AI19" s="150"/>
      <c r="AJ19" s="152"/>
      <c r="AK19" s="152"/>
      <c r="AL19" s="152"/>
      <c r="AM19" s="152"/>
      <c r="AN19" s="153"/>
      <c r="AO19" s="185" t="str">
        <f t="shared" si="4"/>
        <v/>
      </c>
      <c r="AP19" s="149"/>
      <c r="AQ19" s="150"/>
      <c r="AR19" s="150"/>
      <c r="AS19" s="150"/>
      <c r="AT19" s="150"/>
      <c r="AU19" s="152"/>
      <c r="AV19" s="152"/>
      <c r="AW19" s="152"/>
      <c r="AX19" s="152"/>
      <c r="AY19" s="153"/>
      <c r="AZ19" s="185" t="str">
        <f t="shared" si="1"/>
        <v/>
      </c>
      <c r="BA19" s="155" t="str">
        <f t="shared" si="2"/>
        <v/>
      </c>
      <c r="BB19" s="189"/>
      <c r="BC19" s="68" t="str">
        <f>IF(ISNUMBER(C19),IF(VLOOKUP(BA19,'Verrechnungs- Notenpunkte'!$K$5:$L$20,2,TRUE)-BB19&gt;=0,VLOOKUP(BA19,'Verrechnungs- Notenpunkte'!$K$5:$L$20,2,TRUE)-BB19,0),"")</f>
        <v/>
      </c>
    </row>
    <row r="20" spans="2:58" ht="25.9" customHeight="1" x14ac:dyDescent="0.25">
      <c r="B20" s="124">
        <v>11</v>
      </c>
      <c r="C20" s="157"/>
      <c r="D20" s="158"/>
      <c r="E20" s="135"/>
      <c r="F20" s="135"/>
      <c r="G20" s="159"/>
      <c r="H20" s="135"/>
      <c r="I20" s="135"/>
      <c r="J20" s="135"/>
      <c r="K20" s="135"/>
      <c r="L20" s="135"/>
      <c r="M20" s="135"/>
      <c r="N20" s="154" t="str">
        <f t="shared" si="0"/>
        <v/>
      </c>
      <c r="O20" s="158"/>
      <c r="P20" s="135"/>
      <c r="Q20" s="135"/>
      <c r="R20" s="135"/>
      <c r="S20" s="135"/>
      <c r="T20" s="136"/>
      <c r="U20" s="136"/>
      <c r="V20" s="136"/>
      <c r="W20" s="136"/>
      <c r="X20" s="136"/>
      <c r="Y20" s="136"/>
      <c r="Z20" s="136"/>
      <c r="AA20" s="136"/>
      <c r="AB20" s="136"/>
      <c r="AC20" s="137"/>
      <c r="AD20" s="184" t="str">
        <f>IF(ISNUMBER(C20),SUM(O20:AC20),"")</f>
        <v/>
      </c>
      <c r="AE20" s="158"/>
      <c r="AF20" s="135"/>
      <c r="AG20" s="135"/>
      <c r="AH20" s="135"/>
      <c r="AI20" s="135"/>
      <c r="AJ20" s="136"/>
      <c r="AK20" s="136"/>
      <c r="AL20" s="136"/>
      <c r="AM20" s="136"/>
      <c r="AN20" s="137"/>
      <c r="AO20" s="184" t="str">
        <f>IF(ISNUMBER(C20),SUM(AE20:AN20),"")</f>
        <v/>
      </c>
      <c r="AP20" s="158"/>
      <c r="AQ20" s="135"/>
      <c r="AR20" s="135"/>
      <c r="AS20" s="135"/>
      <c r="AT20" s="135"/>
      <c r="AU20" s="136"/>
      <c r="AV20" s="136"/>
      <c r="AW20" s="136"/>
      <c r="AX20" s="136"/>
      <c r="AY20" s="137"/>
      <c r="AZ20" s="184" t="str">
        <f>IF(ISNUMBER(C20),SUM(AP20:AY20),"")</f>
        <v/>
      </c>
      <c r="BA20" s="196" t="str">
        <f t="shared" si="2"/>
        <v/>
      </c>
      <c r="BB20" s="187"/>
      <c r="BC20" s="69" t="str">
        <f>IF(ISNUMBER(C20),IF(VLOOKUP(BA20,'Verrechnungs- Notenpunkte'!$K$5:$L$20,2,TRUE)-BB20&gt;=0,VLOOKUP(BA20,'Verrechnungs- Notenpunkte'!$K$5:$L$20,2,TRUE)-BB20,0),"")</f>
        <v/>
      </c>
    </row>
    <row r="21" spans="2:58" ht="25.9" customHeight="1" x14ac:dyDescent="0.25">
      <c r="B21" s="125">
        <v>12</v>
      </c>
      <c r="C21" s="160"/>
      <c r="D21" s="158"/>
      <c r="E21" s="135"/>
      <c r="F21" s="135"/>
      <c r="G21" s="159"/>
      <c r="H21" s="135"/>
      <c r="I21" s="135"/>
      <c r="J21" s="135"/>
      <c r="K21" s="135"/>
      <c r="L21" s="135"/>
      <c r="M21" s="135"/>
      <c r="N21" s="146" t="str">
        <f t="shared" si="0"/>
        <v/>
      </c>
      <c r="O21" s="141"/>
      <c r="P21" s="142"/>
      <c r="Q21" s="142"/>
      <c r="R21" s="142"/>
      <c r="S21" s="142"/>
      <c r="T21" s="144"/>
      <c r="U21" s="144"/>
      <c r="V21" s="144"/>
      <c r="W21" s="144"/>
      <c r="X21" s="144"/>
      <c r="Y21" s="144"/>
      <c r="Z21" s="144"/>
      <c r="AA21" s="144"/>
      <c r="AB21" s="144"/>
      <c r="AC21" s="145"/>
      <c r="AD21" s="184" t="str">
        <f>IF(ISNUMBER(C21),SUM(O21:AC21),"")</f>
        <v/>
      </c>
      <c r="AE21" s="141"/>
      <c r="AF21" s="142"/>
      <c r="AG21" s="142"/>
      <c r="AH21" s="142"/>
      <c r="AI21" s="142"/>
      <c r="AJ21" s="144"/>
      <c r="AK21" s="144"/>
      <c r="AL21" s="144"/>
      <c r="AM21" s="144"/>
      <c r="AN21" s="145"/>
      <c r="AO21" s="184" t="str">
        <f>IF(ISNUMBER(C21),SUM(AE21:AN21),"")</f>
        <v/>
      </c>
      <c r="AP21" s="141"/>
      <c r="AQ21" s="142"/>
      <c r="AR21" s="142"/>
      <c r="AS21" s="142"/>
      <c r="AT21" s="142"/>
      <c r="AU21" s="144"/>
      <c r="AV21" s="144"/>
      <c r="AW21" s="144"/>
      <c r="AX21" s="144"/>
      <c r="AY21" s="145"/>
      <c r="AZ21" s="184" t="str">
        <f>IF(ISNUMBER(C21),SUM(AP21:AY21),"")</f>
        <v/>
      </c>
      <c r="BA21" s="195" t="str">
        <f t="shared" si="2"/>
        <v/>
      </c>
      <c r="BB21" s="188"/>
      <c r="BC21" s="67" t="str">
        <f>IF(ISNUMBER(C21),IF(VLOOKUP(BA21,'Verrechnungs- Notenpunkte'!$K$5:$L$20,2,TRUE)-BB21&gt;=0,VLOOKUP(BA21,'Verrechnungs- Notenpunkte'!$K$5:$L$20,2,TRUE)-BB21,0),"")</f>
        <v/>
      </c>
    </row>
    <row r="22" spans="2:58" ht="25.9" customHeight="1" x14ac:dyDescent="0.25">
      <c r="B22" s="125">
        <v>13</v>
      </c>
      <c r="C22" s="160"/>
      <c r="D22" s="158"/>
      <c r="E22" s="135"/>
      <c r="F22" s="135"/>
      <c r="G22" s="159"/>
      <c r="H22" s="135"/>
      <c r="I22" s="135"/>
      <c r="J22" s="135"/>
      <c r="K22" s="135"/>
      <c r="L22" s="135"/>
      <c r="M22" s="135"/>
      <c r="N22" s="33" t="str">
        <f t="shared" si="0"/>
        <v/>
      </c>
      <c r="O22" s="141"/>
      <c r="P22" s="142"/>
      <c r="Q22" s="142"/>
      <c r="R22" s="142"/>
      <c r="S22" s="142"/>
      <c r="T22" s="144"/>
      <c r="U22" s="144"/>
      <c r="V22" s="144"/>
      <c r="W22" s="144"/>
      <c r="X22" s="144"/>
      <c r="Y22" s="144"/>
      <c r="Z22" s="144"/>
      <c r="AA22" s="144"/>
      <c r="AB22" s="144"/>
      <c r="AC22" s="145"/>
      <c r="AD22" s="184" t="str">
        <f t="shared" si="3"/>
        <v/>
      </c>
      <c r="AE22" s="141"/>
      <c r="AF22" s="142"/>
      <c r="AG22" s="142"/>
      <c r="AH22" s="142"/>
      <c r="AI22" s="142"/>
      <c r="AJ22" s="144"/>
      <c r="AK22" s="144"/>
      <c r="AL22" s="144"/>
      <c r="AM22" s="144"/>
      <c r="AN22" s="145"/>
      <c r="AO22" s="184" t="str">
        <f t="shared" si="4"/>
        <v/>
      </c>
      <c r="AP22" s="141"/>
      <c r="AQ22" s="142"/>
      <c r="AR22" s="142"/>
      <c r="AS22" s="142"/>
      <c r="AT22" s="142"/>
      <c r="AU22" s="144"/>
      <c r="AV22" s="144"/>
      <c r="AW22" s="144"/>
      <c r="AX22" s="144"/>
      <c r="AY22" s="145"/>
      <c r="AZ22" s="184" t="str">
        <f t="shared" si="1"/>
        <v/>
      </c>
      <c r="BA22" s="195" t="str">
        <f t="shared" si="2"/>
        <v/>
      </c>
      <c r="BB22" s="188"/>
      <c r="BC22" s="67" t="str">
        <f>IF(ISNUMBER(C22),IF(VLOOKUP(BA22,'Verrechnungs- Notenpunkte'!$K$5:$L$20,2,TRUE)-BB22&gt;=0,VLOOKUP(BA22,'Verrechnungs- Notenpunkte'!$K$5:$L$20,2,TRUE)-BB22,0),"")</f>
        <v/>
      </c>
    </row>
    <row r="23" spans="2:58" ht="25.9" customHeight="1" x14ac:dyDescent="0.25">
      <c r="B23" s="125">
        <v>14</v>
      </c>
      <c r="C23" s="160"/>
      <c r="D23" s="158"/>
      <c r="E23" s="135"/>
      <c r="F23" s="135"/>
      <c r="G23" s="159"/>
      <c r="H23" s="135"/>
      <c r="I23" s="135"/>
      <c r="J23" s="135"/>
      <c r="K23" s="135"/>
      <c r="L23" s="135"/>
      <c r="M23" s="135"/>
      <c r="N23" s="33" t="str">
        <f t="shared" si="0"/>
        <v/>
      </c>
      <c r="O23" s="141"/>
      <c r="P23" s="142"/>
      <c r="Q23" s="142"/>
      <c r="R23" s="142"/>
      <c r="S23" s="142"/>
      <c r="T23" s="144"/>
      <c r="U23" s="144"/>
      <c r="V23" s="144"/>
      <c r="W23" s="144"/>
      <c r="X23" s="144"/>
      <c r="Y23" s="144"/>
      <c r="Z23" s="144"/>
      <c r="AA23" s="144"/>
      <c r="AB23" s="144"/>
      <c r="AC23" s="145"/>
      <c r="AD23" s="184" t="str">
        <f t="shared" si="3"/>
        <v/>
      </c>
      <c r="AE23" s="141"/>
      <c r="AF23" s="142"/>
      <c r="AG23" s="142"/>
      <c r="AH23" s="142"/>
      <c r="AI23" s="142"/>
      <c r="AJ23" s="144"/>
      <c r="AK23" s="144"/>
      <c r="AL23" s="144"/>
      <c r="AM23" s="144"/>
      <c r="AN23" s="145"/>
      <c r="AO23" s="184" t="str">
        <f t="shared" si="4"/>
        <v/>
      </c>
      <c r="AP23" s="141"/>
      <c r="AQ23" s="142"/>
      <c r="AR23" s="142"/>
      <c r="AS23" s="142"/>
      <c r="AT23" s="142"/>
      <c r="AU23" s="144"/>
      <c r="AV23" s="144"/>
      <c r="AW23" s="144"/>
      <c r="AX23" s="144"/>
      <c r="AY23" s="145"/>
      <c r="AZ23" s="184" t="str">
        <f t="shared" si="1"/>
        <v/>
      </c>
      <c r="BA23" s="195" t="str">
        <f t="shared" si="2"/>
        <v/>
      </c>
      <c r="BB23" s="188"/>
      <c r="BC23" s="67" t="str">
        <f>IF(ISNUMBER(C23),IF(VLOOKUP(BA23,'Verrechnungs- Notenpunkte'!$K$5:$L$20,2,TRUE)-BB23&gt;=0,VLOOKUP(BA23,'Verrechnungs- Notenpunkte'!$K$5:$L$20,2,TRUE)-BB23,0),"")</f>
        <v/>
      </c>
    </row>
    <row r="24" spans="2:58" ht="25.9" customHeight="1" thickBot="1" x14ac:dyDescent="0.3">
      <c r="B24" s="126">
        <v>15</v>
      </c>
      <c r="C24" s="161"/>
      <c r="D24" s="149"/>
      <c r="E24" s="150"/>
      <c r="F24" s="150"/>
      <c r="G24" s="151"/>
      <c r="H24" s="150"/>
      <c r="I24" s="150"/>
      <c r="J24" s="150"/>
      <c r="K24" s="150"/>
      <c r="L24" s="150"/>
      <c r="M24" s="150"/>
      <c r="N24" s="164" t="str">
        <f t="shared" si="0"/>
        <v/>
      </c>
      <c r="O24" s="149"/>
      <c r="P24" s="150"/>
      <c r="Q24" s="150"/>
      <c r="R24" s="150"/>
      <c r="S24" s="150"/>
      <c r="T24" s="152"/>
      <c r="U24" s="152"/>
      <c r="V24" s="152"/>
      <c r="W24" s="152"/>
      <c r="X24" s="152"/>
      <c r="Y24" s="152"/>
      <c r="Z24" s="152"/>
      <c r="AA24" s="152"/>
      <c r="AB24" s="152"/>
      <c r="AC24" s="153"/>
      <c r="AD24" s="185" t="str">
        <f t="shared" si="3"/>
        <v/>
      </c>
      <c r="AE24" s="149"/>
      <c r="AF24" s="150"/>
      <c r="AG24" s="150"/>
      <c r="AH24" s="150"/>
      <c r="AI24" s="150"/>
      <c r="AJ24" s="152"/>
      <c r="AK24" s="152"/>
      <c r="AL24" s="152"/>
      <c r="AM24" s="152"/>
      <c r="AN24" s="153"/>
      <c r="AO24" s="185" t="str">
        <f t="shared" si="4"/>
        <v/>
      </c>
      <c r="AP24" s="149"/>
      <c r="AQ24" s="150"/>
      <c r="AR24" s="150"/>
      <c r="AS24" s="150"/>
      <c r="AT24" s="150"/>
      <c r="AU24" s="152"/>
      <c r="AV24" s="152"/>
      <c r="AW24" s="152"/>
      <c r="AX24" s="152"/>
      <c r="AY24" s="153"/>
      <c r="AZ24" s="185" t="str">
        <f t="shared" si="1"/>
        <v/>
      </c>
      <c r="BA24" s="155" t="str">
        <f t="shared" si="2"/>
        <v/>
      </c>
      <c r="BB24" s="189"/>
      <c r="BC24" s="105" t="str">
        <f>IF(ISNUMBER(C24),IF(VLOOKUP(BA24,'Verrechnungs- Notenpunkte'!$K$5:$L$20,2,TRUE)-BB24&gt;=0,VLOOKUP(BA24,'Verrechnungs- Notenpunkte'!$K$5:$L$20,2,TRUE)-BB24,0),"")</f>
        <v/>
      </c>
    </row>
    <row r="25" spans="2:58" ht="25.9" customHeight="1" x14ac:dyDescent="0.25">
      <c r="B25" s="124">
        <v>16</v>
      </c>
      <c r="C25" s="157"/>
      <c r="D25" s="158"/>
      <c r="E25" s="135"/>
      <c r="F25" s="135"/>
      <c r="G25" s="159"/>
      <c r="H25" s="135"/>
      <c r="I25" s="135"/>
      <c r="J25" s="135"/>
      <c r="K25" s="135"/>
      <c r="L25" s="135"/>
      <c r="M25" s="135"/>
      <c r="N25" s="33" t="str">
        <f t="shared" si="0"/>
        <v/>
      </c>
      <c r="O25" s="158"/>
      <c r="P25" s="135"/>
      <c r="Q25" s="135"/>
      <c r="R25" s="135"/>
      <c r="S25" s="135"/>
      <c r="T25" s="136"/>
      <c r="U25" s="136"/>
      <c r="V25" s="136"/>
      <c r="W25" s="136"/>
      <c r="X25" s="136"/>
      <c r="Y25" s="136"/>
      <c r="Z25" s="136"/>
      <c r="AA25" s="136"/>
      <c r="AB25" s="136"/>
      <c r="AC25" s="137"/>
      <c r="AD25" s="184" t="str">
        <f t="shared" si="3"/>
        <v/>
      </c>
      <c r="AE25" s="158"/>
      <c r="AF25" s="135"/>
      <c r="AG25" s="135"/>
      <c r="AH25" s="135"/>
      <c r="AI25" s="135"/>
      <c r="AJ25" s="136"/>
      <c r="AK25" s="136"/>
      <c r="AL25" s="136"/>
      <c r="AM25" s="136"/>
      <c r="AN25" s="137"/>
      <c r="AO25" s="184" t="str">
        <f t="shared" si="4"/>
        <v/>
      </c>
      <c r="AP25" s="158"/>
      <c r="AQ25" s="135"/>
      <c r="AR25" s="135"/>
      <c r="AS25" s="135"/>
      <c r="AT25" s="135"/>
      <c r="AU25" s="136"/>
      <c r="AV25" s="136"/>
      <c r="AW25" s="136"/>
      <c r="AX25" s="136"/>
      <c r="AY25" s="137"/>
      <c r="AZ25" s="184" t="str">
        <f t="shared" si="1"/>
        <v/>
      </c>
      <c r="BA25" s="196" t="str">
        <f t="shared" si="2"/>
        <v/>
      </c>
      <c r="BB25" s="187"/>
      <c r="BC25" s="66" t="str">
        <f>IF(ISNUMBER(C25),IF(VLOOKUP(BA25,'Verrechnungs- Notenpunkte'!$K$5:$L$20,2,TRUE)-BB25&gt;=0,VLOOKUP(BA25,'Verrechnungs- Notenpunkte'!$K$5:$L$20,2,TRUE)-BB25,0),"")</f>
        <v/>
      </c>
    </row>
    <row r="26" spans="2:58" ht="25.9" customHeight="1" x14ac:dyDescent="0.25">
      <c r="B26" s="125">
        <v>17</v>
      </c>
      <c r="C26" s="160"/>
      <c r="D26" s="158"/>
      <c r="E26" s="135"/>
      <c r="F26" s="135"/>
      <c r="G26" s="159"/>
      <c r="H26" s="135"/>
      <c r="I26" s="135"/>
      <c r="J26" s="135"/>
      <c r="K26" s="135"/>
      <c r="L26" s="135"/>
      <c r="M26" s="135"/>
      <c r="N26" s="33" t="str">
        <f t="shared" si="0"/>
        <v/>
      </c>
      <c r="O26" s="141"/>
      <c r="P26" s="142"/>
      <c r="Q26" s="142"/>
      <c r="R26" s="142"/>
      <c r="S26" s="142"/>
      <c r="T26" s="144"/>
      <c r="U26" s="144"/>
      <c r="V26" s="144"/>
      <c r="W26" s="144"/>
      <c r="X26" s="144"/>
      <c r="Y26" s="144"/>
      <c r="Z26" s="144"/>
      <c r="AA26" s="144"/>
      <c r="AB26" s="144"/>
      <c r="AC26" s="145"/>
      <c r="AD26" s="184" t="str">
        <f t="shared" si="3"/>
        <v/>
      </c>
      <c r="AE26" s="141"/>
      <c r="AF26" s="142"/>
      <c r="AG26" s="142"/>
      <c r="AH26" s="142"/>
      <c r="AI26" s="142"/>
      <c r="AJ26" s="144"/>
      <c r="AK26" s="144"/>
      <c r="AL26" s="144"/>
      <c r="AM26" s="144"/>
      <c r="AN26" s="145"/>
      <c r="AO26" s="184" t="str">
        <f t="shared" si="4"/>
        <v/>
      </c>
      <c r="AP26" s="141"/>
      <c r="AQ26" s="142"/>
      <c r="AR26" s="142"/>
      <c r="AS26" s="142"/>
      <c r="AT26" s="142"/>
      <c r="AU26" s="144"/>
      <c r="AV26" s="144"/>
      <c r="AW26" s="144"/>
      <c r="AX26" s="144"/>
      <c r="AY26" s="145"/>
      <c r="AZ26" s="184" t="str">
        <f t="shared" si="1"/>
        <v/>
      </c>
      <c r="BA26" s="195" t="str">
        <f t="shared" si="2"/>
        <v/>
      </c>
      <c r="BB26" s="188"/>
      <c r="BC26" s="67" t="str">
        <f>IF(ISNUMBER(C26),IF(VLOOKUP(BA26,'Verrechnungs- Notenpunkte'!$K$5:$L$20,2,TRUE)-BB26&gt;=0,VLOOKUP(BA26,'Verrechnungs- Notenpunkte'!$K$5:$L$20,2,TRUE)-BB26,0),"")</f>
        <v/>
      </c>
    </row>
    <row r="27" spans="2:58" ht="25.9" customHeight="1" x14ac:dyDescent="0.25">
      <c r="B27" s="125">
        <v>18</v>
      </c>
      <c r="C27" s="160"/>
      <c r="D27" s="158"/>
      <c r="E27" s="135"/>
      <c r="F27" s="135"/>
      <c r="G27" s="159"/>
      <c r="H27" s="135"/>
      <c r="I27" s="135"/>
      <c r="J27" s="135"/>
      <c r="K27" s="135"/>
      <c r="L27" s="135"/>
      <c r="M27" s="135"/>
      <c r="N27" s="33" t="str">
        <f t="shared" si="0"/>
        <v/>
      </c>
      <c r="O27" s="141"/>
      <c r="P27" s="142"/>
      <c r="Q27" s="142"/>
      <c r="R27" s="142"/>
      <c r="S27" s="142"/>
      <c r="T27" s="144"/>
      <c r="U27" s="144"/>
      <c r="V27" s="144"/>
      <c r="W27" s="144"/>
      <c r="X27" s="144"/>
      <c r="Y27" s="144"/>
      <c r="Z27" s="144"/>
      <c r="AA27" s="144"/>
      <c r="AB27" s="144"/>
      <c r="AC27" s="145"/>
      <c r="AD27" s="184" t="str">
        <f t="shared" si="3"/>
        <v/>
      </c>
      <c r="AE27" s="141"/>
      <c r="AF27" s="142"/>
      <c r="AG27" s="142"/>
      <c r="AH27" s="142"/>
      <c r="AI27" s="142"/>
      <c r="AJ27" s="144"/>
      <c r="AK27" s="144"/>
      <c r="AL27" s="144"/>
      <c r="AM27" s="144"/>
      <c r="AN27" s="145"/>
      <c r="AO27" s="184" t="str">
        <f t="shared" si="4"/>
        <v/>
      </c>
      <c r="AP27" s="141"/>
      <c r="AQ27" s="142"/>
      <c r="AR27" s="142"/>
      <c r="AS27" s="142"/>
      <c r="AT27" s="142"/>
      <c r="AU27" s="144"/>
      <c r="AV27" s="144"/>
      <c r="AW27" s="144"/>
      <c r="AX27" s="144"/>
      <c r="AY27" s="145"/>
      <c r="AZ27" s="184" t="str">
        <f t="shared" si="1"/>
        <v/>
      </c>
      <c r="BA27" s="195" t="str">
        <f t="shared" si="2"/>
        <v/>
      </c>
      <c r="BB27" s="188"/>
      <c r="BC27" s="67" t="str">
        <f>IF(ISNUMBER(C27),IF(VLOOKUP(BA27,'Verrechnungs- Notenpunkte'!$K$5:$L$20,2,TRUE)-BB27&gt;=0,VLOOKUP(BA27,'Verrechnungs- Notenpunkte'!$K$5:$L$20,2,TRUE)-BB27,0),"")</f>
        <v/>
      </c>
    </row>
    <row r="28" spans="2:58" ht="25.9" customHeight="1" x14ac:dyDescent="0.25">
      <c r="B28" s="125">
        <v>19</v>
      </c>
      <c r="C28" s="160"/>
      <c r="D28" s="158"/>
      <c r="E28" s="135"/>
      <c r="F28" s="135"/>
      <c r="G28" s="159"/>
      <c r="H28" s="135"/>
      <c r="I28" s="135"/>
      <c r="J28" s="135"/>
      <c r="K28" s="135"/>
      <c r="L28" s="135"/>
      <c r="M28" s="135"/>
      <c r="N28" s="33" t="str">
        <f t="shared" si="0"/>
        <v/>
      </c>
      <c r="O28" s="141"/>
      <c r="P28" s="142"/>
      <c r="Q28" s="142"/>
      <c r="R28" s="142"/>
      <c r="S28" s="142"/>
      <c r="T28" s="144"/>
      <c r="U28" s="144"/>
      <c r="V28" s="144"/>
      <c r="W28" s="144"/>
      <c r="X28" s="144"/>
      <c r="Y28" s="144"/>
      <c r="Z28" s="144"/>
      <c r="AA28" s="144"/>
      <c r="AB28" s="144"/>
      <c r="AC28" s="145"/>
      <c r="AD28" s="184" t="str">
        <f t="shared" si="3"/>
        <v/>
      </c>
      <c r="AE28" s="141"/>
      <c r="AF28" s="142"/>
      <c r="AG28" s="142"/>
      <c r="AH28" s="142"/>
      <c r="AI28" s="142"/>
      <c r="AJ28" s="144"/>
      <c r="AK28" s="144"/>
      <c r="AL28" s="144"/>
      <c r="AM28" s="144"/>
      <c r="AN28" s="145"/>
      <c r="AO28" s="184" t="str">
        <f t="shared" si="4"/>
        <v/>
      </c>
      <c r="AP28" s="141"/>
      <c r="AQ28" s="142"/>
      <c r="AR28" s="142"/>
      <c r="AS28" s="142"/>
      <c r="AT28" s="142"/>
      <c r="AU28" s="144"/>
      <c r="AV28" s="144"/>
      <c r="AW28" s="144"/>
      <c r="AX28" s="144"/>
      <c r="AY28" s="145"/>
      <c r="AZ28" s="184" t="str">
        <f t="shared" si="1"/>
        <v/>
      </c>
      <c r="BA28" s="195" t="str">
        <f t="shared" si="2"/>
        <v/>
      </c>
      <c r="BB28" s="188"/>
      <c r="BC28" s="67" t="str">
        <f>IF(ISNUMBER(C28),IF(VLOOKUP(BA28,'Verrechnungs- Notenpunkte'!$K$5:$L$20,2,TRUE)-BB28&gt;=0,VLOOKUP(BA28,'Verrechnungs- Notenpunkte'!$K$5:$L$20,2,TRUE)-BB28,0),"")</f>
        <v/>
      </c>
    </row>
    <row r="29" spans="2:58" ht="25.9" customHeight="1" thickBot="1" x14ac:dyDescent="0.3">
      <c r="B29" s="126">
        <v>20</v>
      </c>
      <c r="C29" s="161"/>
      <c r="D29" s="149"/>
      <c r="E29" s="150"/>
      <c r="F29" s="150"/>
      <c r="G29" s="151"/>
      <c r="H29" s="150"/>
      <c r="I29" s="150"/>
      <c r="J29" s="150"/>
      <c r="K29" s="150"/>
      <c r="L29" s="150"/>
      <c r="M29" s="150"/>
      <c r="N29" s="34" t="str">
        <f t="shared" si="0"/>
        <v/>
      </c>
      <c r="O29" s="149"/>
      <c r="P29" s="150"/>
      <c r="Q29" s="150"/>
      <c r="R29" s="150"/>
      <c r="S29" s="150"/>
      <c r="T29" s="152"/>
      <c r="U29" s="152"/>
      <c r="V29" s="152"/>
      <c r="W29" s="152"/>
      <c r="X29" s="152"/>
      <c r="Y29" s="152"/>
      <c r="Z29" s="152"/>
      <c r="AA29" s="152"/>
      <c r="AB29" s="152"/>
      <c r="AC29" s="153"/>
      <c r="AD29" s="185" t="str">
        <f t="shared" si="3"/>
        <v/>
      </c>
      <c r="AE29" s="149"/>
      <c r="AF29" s="150"/>
      <c r="AG29" s="150"/>
      <c r="AH29" s="150"/>
      <c r="AI29" s="150"/>
      <c r="AJ29" s="152"/>
      <c r="AK29" s="152"/>
      <c r="AL29" s="152"/>
      <c r="AM29" s="152"/>
      <c r="AN29" s="153"/>
      <c r="AO29" s="185" t="str">
        <f t="shared" si="4"/>
        <v/>
      </c>
      <c r="AP29" s="149"/>
      <c r="AQ29" s="150"/>
      <c r="AR29" s="150"/>
      <c r="AS29" s="150"/>
      <c r="AT29" s="150"/>
      <c r="AU29" s="152"/>
      <c r="AV29" s="152"/>
      <c r="AW29" s="152"/>
      <c r="AX29" s="152"/>
      <c r="AY29" s="153"/>
      <c r="AZ29" s="185" t="str">
        <f t="shared" si="1"/>
        <v/>
      </c>
      <c r="BA29" s="155" t="str">
        <f t="shared" si="2"/>
        <v/>
      </c>
      <c r="BB29" s="189"/>
      <c r="BC29" s="105" t="str">
        <f>IF(ISNUMBER(C29),IF(VLOOKUP(BA29,'Verrechnungs- Notenpunkte'!$K$5:$L$20,2,TRUE)-BB29&gt;=0,VLOOKUP(BA29,'Verrechnungs- Notenpunkte'!$K$5:$L$20,2,TRUE)-BB29,0),"")</f>
        <v/>
      </c>
    </row>
    <row r="30" spans="2:58" ht="25.9" customHeight="1" x14ac:dyDescent="0.25">
      <c r="B30" s="124">
        <v>21</v>
      </c>
      <c r="C30" s="157"/>
      <c r="D30" s="158"/>
      <c r="E30" s="135"/>
      <c r="F30" s="135"/>
      <c r="G30" s="159"/>
      <c r="H30" s="135"/>
      <c r="I30" s="135"/>
      <c r="J30" s="135"/>
      <c r="K30" s="135"/>
      <c r="L30" s="135"/>
      <c r="M30" s="135"/>
      <c r="N30" s="35" t="str">
        <f t="shared" si="0"/>
        <v/>
      </c>
      <c r="O30" s="158"/>
      <c r="P30" s="135"/>
      <c r="Q30" s="135"/>
      <c r="R30" s="135"/>
      <c r="S30" s="135"/>
      <c r="T30" s="136"/>
      <c r="U30" s="136"/>
      <c r="V30" s="136"/>
      <c r="W30" s="136"/>
      <c r="X30" s="136"/>
      <c r="Y30" s="136"/>
      <c r="Z30" s="136"/>
      <c r="AA30" s="136"/>
      <c r="AB30" s="136"/>
      <c r="AC30" s="137"/>
      <c r="AD30" s="184" t="str">
        <f t="shared" si="3"/>
        <v/>
      </c>
      <c r="AE30" s="158"/>
      <c r="AF30" s="135"/>
      <c r="AG30" s="135"/>
      <c r="AH30" s="135"/>
      <c r="AI30" s="135"/>
      <c r="AJ30" s="136"/>
      <c r="AK30" s="136"/>
      <c r="AL30" s="136"/>
      <c r="AM30" s="136"/>
      <c r="AN30" s="137"/>
      <c r="AO30" s="184" t="str">
        <f t="shared" si="4"/>
        <v/>
      </c>
      <c r="AP30" s="158"/>
      <c r="AQ30" s="135"/>
      <c r="AR30" s="135"/>
      <c r="AS30" s="135"/>
      <c r="AT30" s="135"/>
      <c r="AU30" s="136"/>
      <c r="AV30" s="136"/>
      <c r="AW30" s="136"/>
      <c r="AX30" s="136"/>
      <c r="AY30" s="137"/>
      <c r="AZ30" s="35" t="str">
        <f t="shared" si="1"/>
        <v/>
      </c>
      <c r="BA30" s="170" t="str">
        <f t="shared" si="2"/>
        <v/>
      </c>
      <c r="BB30" s="187"/>
      <c r="BC30" s="66" t="str">
        <f>IF(ISNUMBER(C30),IF(VLOOKUP(BA30,'Verrechnungs- Notenpunkte'!$K$5:$L$20,2,TRUE)-BB30&gt;=0,VLOOKUP(BA30,'Verrechnungs- Notenpunkte'!$K$5:$L$20,2,TRUE)-BB30,0),"")</f>
        <v/>
      </c>
    </row>
    <row r="31" spans="2:58" ht="25.9" customHeight="1" x14ac:dyDescent="0.25">
      <c r="B31" s="125">
        <v>22</v>
      </c>
      <c r="C31" s="160"/>
      <c r="D31" s="158"/>
      <c r="E31" s="135"/>
      <c r="F31" s="135"/>
      <c r="G31" s="159"/>
      <c r="H31" s="135"/>
      <c r="I31" s="135"/>
      <c r="J31" s="135"/>
      <c r="K31" s="135"/>
      <c r="L31" s="135"/>
      <c r="M31" s="135"/>
      <c r="N31" s="33" t="str">
        <f t="shared" si="0"/>
        <v/>
      </c>
      <c r="O31" s="141"/>
      <c r="P31" s="142"/>
      <c r="Q31" s="142"/>
      <c r="R31" s="142"/>
      <c r="S31" s="142"/>
      <c r="T31" s="144"/>
      <c r="U31" s="144"/>
      <c r="V31" s="144"/>
      <c r="W31" s="144"/>
      <c r="X31" s="144"/>
      <c r="Y31" s="144"/>
      <c r="Z31" s="144"/>
      <c r="AA31" s="144"/>
      <c r="AB31" s="144"/>
      <c r="AC31" s="145"/>
      <c r="AD31" s="184" t="str">
        <f t="shared" si="3"/>
        <v/>
      </c>
      <c r="AE31" s="141"/>
      <c r="AF31" s="142"/>
      <c r="AG31" s="142"/>
      <c r="AH31" s="142"/>
      <c r="AI31" s="142"/>
      <c r="AJ31" s="144"/>
      <c r="AK31" s="144"/>
      <c r="AL31" s="144"/>
      <c r="AM31" s="144"/>
      <c r="AN31" s="145"/>
      <c r="AO31" s="184" t="str">
        <f t="shared" si="4"/>
        <v/>
      </c>
      <c r="AP31" s="141"/>
      <c r="AQ31" s="142"/>
      <c r="AR31" s="142"/>
      <c r="AS31" s="142"/>
      <c r="AT31" s="142"/>
      <c r="AU31" s="144"/>
      <c r="AV31" s="144"/>
      <c r="AW31" s="144"/>
      <c r="AX31" s="144"/>
      <c r="AY31" s="145"/>
      <c r="AZ31" s="33" t="str">
        <f t="shared" si="1"/>
        <v/>
      </c>
      <c r="BA31" s="170" t="str">
        <f t="shared" si="2"/>
        <v/>
      </c>
      <c r="BB31" s="188"/>
      <c r="BC31" s="67" t="str">
        <f>IF(ISNUMBER(C31),IF(VLOOKUP(BA31,'Verrechnungs- Notenpunkte'!$K$5:$L$20,2,TRUE)-BB31&gt;=0,VLOOKUP(BA31,'Verrechnungs- Notenpunkte'!$K$5:$L$20,2,TRUE)-BB31,0),"")</f>
        <v/>
      </c>
    </row>
    <row r="32" spans="2:58" ht="25.9" customHeight="1" x14ac:dyDescent="0.25">
      <c r="B32" s="125">
        <v>23</v>
      </c>
      <c r="C32" s="160"/>
      <c r="D32" s="158"/>
      <c r="E32" s="135"/>
      <c r="F32" s="135"/>
      <c r="G32" s="159"/>
      <c r="H32" s="135"/>
      <c r="I32" s="135"/>
      <c r="J32" s="135"/>
      <c r="K32" s="135"/>
      <c r="L32" s="135"/>
      <c r="M32" s="135"/>
      <c r="N32" s="33" t="str">
        <f t="shared" si="0"/>
        <v/>
      </c>
      <c r="O32" s="141"/>
      <c r="P32" s="142"/>
      <c r="Q32" s="142"/>
      <c r="R32" s="142"/>
      <c r="S32" s="142"/>
      <c r="T32" s="144"/>
      <c r="U32" s="144"/>
      <c r="V32" s="144"/>
      <c r="W32" s="144"/>
      <c r="X32" s="144"/>
      <c r="Y32" s="144"/>
      <c r="Z32" s="144"/>
      <c r="AA32" s="144"/>
      <c r="AB32" s="144"/>
      <c r="AC32" s="145"/>
      <c r="AD32" s="184" t="str">
        <f t="shared" si="3"/>
        <v/>
      </c>
      <c r="AE32" s="141"/>
      <c r="AF32" s="142"/>
      <c r="AG32" s="142"/>
      <c r="AH32" s="142"/>
      <c r="AI32" s="142"/>
      <c r="AJ32" s="144"/>
      <c r="AK32" s="144"/>
      <c r="AL32" s="144"/>
      <c r="AM32" s="144"/>
      <c r="AN32" s="145"/>
      <c r="AO32" s="184" t="str">
        <f t="shared" si="4"/>
        <v/>
      </c>
      <c r="AP32" s="141"/>
      <c r="AQ32" s="142"/>
      <c r="AR32" s="142"/>
      <c r="AS32" s="142"/>
      <c r="AT32" s="142"/>
      <c r="AU32" s="144"/>
      <c r="AV32" s="144"/>
      <c r="AW32" s="144"/>
      <c r="AX32" s="144"/>
      <c r="AY32" s="145"/>
      <c r="AZ32" s="33" t="str">
        <f t="shared" si="1"/>
        <v/>
      </c>
      <c r="BA32" s="170" t="str">
        <f t="shared" si="2"/>
        <v/>
      </c>
      <c r="BB32" s="188"/>
      <c r="BC32" s="67" t="str">
        <f>IF(ISNUMBER(C32),IF(VLOOKUP(BA32,'Verrechnungs- Notenpunkte'!$K$5:$L$20,2,TRUE)-BB32&gt;=0,VLOOKUP(BA32,'Verrechnungs- Notenpunkte'!$K$5:$L$20,2,TRUE)-BB32,0),"")</f>
        <v/>
      </c>
      <c r="BF32" s="70"/>
    </row>
    <row r="33" spans="2:55" ht="25.9" customHeight="1" x14ac:dyDescent="0.25">
      <c r="B33" s="125">
        <v>24</v>
      </c>
      <c r="C33" s="160"/>
      <c r="D33" s="158"/>
      <c r="E33" s="135"/>
      <c r="F33" s="135"/>
      <c r="G33" s="159"/>
      <c r="H33" s="135"/>
      <c r="I33" s="135"/>
      <c r="J33" s="135"/>
      <c r="K33" s="135"/>
      <c r="L33" s="135"/>
      <c r="M33" s="135"/>
      <c r="N33" s="33" t="str">
        <f t="shared" si="0"/>
        <v/>
      </c>
      <c r="O33" s="141"/>
      <c r="P33" s="142"/>
      <c r="Q33" s="142"/>
      <c r="R33" s="142"/>
      <c r="S33" s="142"/>
      <c r="T33" s="144"/>
      <c r="U33" s="144"/>
      <c r="V33" s="144"/>
      <c r="W33" s="144"/>
      <c r="X33" s="144"/>
      <c r="Y33" s="144"/>
      <c r="Z33" s="144"/>
      <c r="AA33" s="144"/>
      <c r="AB33" s="144"/>
      <c r="AC33" s="145"/>
      <c r="AD33" s="184" t="str">
        <f t="shared" si="3"/>
        <v/>
      </c>
      <c r="AE33" s="141"/>
      <c r="AF33" s="142"/>
      <c r="AG33" s="142"/>
      <c r="AH33" s="142"/>
      <c r="AI33" s="142"/>
      <c r="AJ33" s="144"/>
      <c r="AK33" s="144"/>
      <c r="AL33" s="144"/>
      <c r="AM33" s="144"/>
      <c r="AN33" s="145"/>
      <c r="AO33" s="184" t="str">
        <f t="shared" si="4"/>
        <v/>
      </c>
      <c r="AP33" s="141"/>
      <c r="AQ33" s="142"/>
      <c r="AR33" s="142"/>
      <c r="AS33" s="142"/>
      <c r="AT33" s="142"/>
      <c r="AU33" s="144"/>
      <c r="AV33" s="144"/>
      <c r="AW33" s="144"/>
      <c r="AX33" s="144"/>
      <c r="AY33" s="145"/>
      <c r="AZ33" s="33" t="str">
        <f t="shared" si="1"/>
        <v/>
      </c>
      <c r="BA33" s="170" t="str">
        <f t="shared" si="2"/>
        <v/>
      </c>
      <c r="BB33" s="188"/>
      <c r="BC33" s="67" t="str">
        <f>IF(ISNUMBER(C33),IF(VLOOKUP(BA33,'Verrechnungs- Notenpunkte'!$K$5:$L$20,2,TRUE)-BB33&gt;=0,VLOOKUP(BA33,'Verrechnungs- Notenpunkte'!$K$5:$L$20,2,TRUE)-BB33,0),"")</f>
        <v/>
      </c>
    </row>
    <row r="34" spans="2:55" ht="25.9" customHeight="1" thickBot="1" x14ac:dyDescent="0.3">
      <c r="B34" s="126">
        <v>25</v>
      </c>
      <c r="C34" s="161"/>
      <c r="D34" s="149"/>
      <c r="E34" s="150"/>
      <c r="F34" s="150"/>
      <c r="G34" s="151"/>
      <c r="H34" s="150"/>
      <c r="I34" s="150"/>
      <c r="J34" s="150"/>
      <c r="K34" s="150"/>
      <c r="L34" s="150"/>
      <c r="M34" s="150"/>
      <c r="N34" s="34" t="str">
        <f t="shared" si="0"/>
        <v/>
      </c>
      <c r="O34" s="149"/>
      <c r="P34" s="150"/>
      <c r="Q34" s="150"/>
      <c r="R34" s="150"/>
      <c r="S34" s="150"/>
      <c r="T34" s="152"/>
      <c r="U34" s="152"/>
      <c r="V34" s="152"/>
      <c r="W34" s="152"/>
      <c r="X34" s="152"/>
      <c r="Y34" s="152"/>
      <c r="Z34" s="152"/>
      <c r="AA34" s="152"/>
      <c r="AB34" s="152"/>
      <c r="AC34" s="153"/>
      <c r="AD34" s="185" t="str">
        <f t="shared" si="3"/>
        <v/>
      </c>
      <c r="AE34" s="149"/>
      <c r="AF34" s="150"/>
      <c r="AG34" s="150"/>
      <c r="AH34" s="150"/>
      <c r="AI34" s="150"/>
      <c r="AJ34" s="152"/>
      <c r="AK34" s="152"/>
      <c r="AL34" s="152"/>
      <c r="AM34" s="152"/>
      <c r="AN34" s="153"/>
      <c r="AO34" s="185" t="str">
        <f t="shared" si="4"/>
        <v/>
      </c>
      <c r="AP34" s="149"/>
      <c r="AQ34" s="150"/>
      <c r="AR34" s="150"/>
      <c r="AS34" s="150"/>
      <c r="AT34" s="150"/>
      <c r="AU34" s="152"/>
      <c r="AV34" s="152"/>
      <c r="AW34" s="152"/>
      <c r="AX34" s="152"/>
      <c r="AY34" s="153"/>
      <c r="AZ34" s="164" t="str">
        <f t="shared" si="1"/>
        <v/>
      </c>
      <c r="BA34" s="171" t="str">
        <f t="shared" si="2"/>
        <v/>
      </c>
      <c r="BB34" s="189"/>
      <c r="BC34" s="68" t="str">
        <f>IF(ISNUMBER(C34),IF(VLOOKUP(BA34,'Verrechnungs- Notenpunkte'!$K$5:$L$20,2,TRUE)-BB34&gt;=0,VLOOKUP(BA34,'Verrechnungs- Notenpunkte'!$K$5:$L$20,2,TRUE)-BB34,0),"")</f>
        <v/>
      </c>
    </row>
    <row r="35" spans="2:55" ht="25.9" customHeight="1" x14ac:dyDescent="0.25">
      <c r="B35" s="124">
        <v>26</v>
      </c>
      <c r="C35" s="157"/>
      <c r="D35" s="158"/>
      <c r="E35" s="135"/>
      <c r="F35" s="135"/>
      <c r="G35" s="159"/>
      <c r="H35" s="135"/>
      <c r="I35" s="135"/>
      <c r="J35" s="135"/>
      <c r="K35" s="135"/>
      <c r="L35" s="135"/>
      <c r="M35" s="135"/>
      <c r="N35" s="35" t="str">
        <f t="shared" si="0"/>
        <v/>
      </c>
      <c r="O35" s="158"/>
      <c r="P35" s="135"/>
      <c r="Q35" s="135"/>
      <c r="R35" s="135"/>
      <c r="S35" s="135"/>
      <c r="T35" s="136"/>
      <c r="U35" s="136"/>
      <c r="V35" s="136"/>
      <c r="W35" s="136"/>
      <c r="X35" s="136"/>
      <c r="Y35" s="136"/>
      <c r="Z35" s="136"/>
      <c r="AA35" s="136"/>
      <c r="AB35" s="136"/>
      <c r="AC35" s="137"/>
      <c r="AD35" s="184" t="str">
        <f t="shared" si="3"/>
        <v/>
      </c>
      <c r="AE35" s="158"/>
      <c r="AF35" s="135"/>
      <c r="AG35" s="135"/>
      <c r="AH35" s="135"/>
      <c r="AI35" s="135"/>
      <c r="AJ35" s="136"/>
      <c r="AK35" s="136"/>
      <c r="AL35" s="136"/>
      <c r="AM35" s="136"/>
      <c r="AN35" s="137"/>
      <c r="AO35" s="184" t="str">
        <f t="shared" si="4"/>
        <v/>
      </c>
      <c r="AP35" s="158"/>
      <c r="AQ35" s="135"/>
      <c r="AR35" s="135"/>
      <c r="AS35" s="135"/>
      <c r="AT35" s="135"/>
      <c r="AU35" s="136"/>
      <c r="AV35" s="136"/>
      <c r="AW35" s="136"/>
      <c r="AX35" s="136"/>
      <c r="AY35" s="137"/>
      <c r="AZ35" s="33" t="str">
        <f t="shared" si="1"/>
        <v/>
      </c>
      <c r="BA35" s="170" t="str">
        <f t="shared" si="2"/>
        <v/>
      </c>
      <c r="BB35" s="187"/>
      <c r="BC35" s="69" t="str">
        <f>IF(ISNUMBER(C35),IF(VLOOKUP(BA35,'Verrechnungs- Notenpunkte'!$K$5:$L$20,2,TRUE)-BB35&gt;=0,VLOOKUP(BA35,'Verrechnungs- Notenpunkte'!$K$5:$L$20,2,TRUE)-BB35,0),"")</f>
        <v/>
      </c>
    </row>
    <row r="36" spans="2:55" ht="25.9" customHeight="1" x14ac:dyDescent="0.25">
      <c r="B36" s="125">
        <v>27</v>
      </c>
      <c r="C36" s="160"/>
      <c r="D36" s="158"/>
      <c r="E36" s="135"/>
      <c r="F36" s="135"/>
      <c r="G36" s="159"/>
      <c r="H36" s="135"/>
      <c r="I36" s="135"/>
      <c r="J36" s="135"/>
      <c r="K36" s="135"/>
      <c r="L36" s="135"/>
      <c r="M36" s="135"/>
      <c r="N36" s="33" t="str">
        <f t="shared" si="0"/>
        <v/>
      </c>
      <c r="O36" s="141"/>
      <c r="P36" s="142"/>
      <c r="Q36" s="142"/>
      <c r="R36" s="142"/>
      <c r="S36" s="142"/>
      <c r="T36" s="144"/>
      <c r="U36" s="144"/>
      <c r="V36" s="144"/>
      <c r="W36" s="144"/>
      <c r="X36" s="144"/>
      <c r="Y36" s="144"/>
      <c r="Z36" s="144"/>
      <c r="AA36" s="144"/>
      <c r="AB36" s="144"/>
      <c r="AC36" s="145"/>
      <c r="AD36" s="184" t="str">
        <f t="shared" si="3"/>
        <v/>
      </c>
      <c r="AE36" s="141"/>
      <c r="AF36" s="142"/>
      <c r="AG36" s="142"/>
      <c r="AH36" s="142"/>
      <c r="AI36" s="142"/>
      <c r="AJ36" s="144"/>
      <c r="AK36" s="144"/>
      <c r="AL36" s="144"/>
      <c r="AM36" s="144"/>
      <c r="AN36" s="145"/>
      <c r="AO36" s="184" t="str">
        <f t="shared" si="4"/>
        <v/>
      </c>
      <c r="AP36" s="141"/>
      <c r="AQ36" s="142"/>
      <c r="AR36" s="142"/>
      <c r="AS36" s="142"/>
      <c r="AT36" s="142"/>
      <c r="AU36" s="144"/>
      <c r="AV36" s="144"/>
      <c r="AW36" s="144"/>
      <c r="AX36" s="144"/>
      <c r="AY36" s="145"/>
      <c r="AZ36" s="33" t="str">
        <f t="shared" si="1"/>
        <v/>
      </c>
      <c r="BA36" s="170" t="str">
        <f t="shared" si="2"/>
        <v/>
      </c>
      <c r="BB36" s="188"/>
      <c r="BC36" s="67" t="str">
        <f>IF(ISNUMBER(C36),IF(VLOOKUP(BA36,'Verrechnungs- Notenpunkte'!$K$5:$L$20,2,TRUE)-BB36&gt;=0,VLOOKUP(BA36,'Verrechnungs- Notenpunkte'!$K$5:$L$20,2,TRUE)-BB36,0),"")</f>
        <v/>
      </c>
    </row>
    <row r="37" spans="2:55" ht="25.9" customHeight="1" x14ac:dyDescent="0.25">
      <c r="B37" s="125">
        <v>28</v>
      </c>
      <c r="C37" s="160"/>
      <c r="D37" s="158"/>
      <c r="E37" s="135"/>
      <c r="F37" s="135"/>
      <c r="G37" s="159"/>
      <c r="H37" s="135"/>
      <c r="I37" s="135"/>
      <c r="J37" s="135"/>
      <c r="K37" s="135"/>
      <c r="L37" s="135"/>
      <c r="M37" s="135"/>
      <c r="N37" s="33" t="str">
        <f t="shared" si="0"/>
        <v/>
      </c>
      <c r="O37" s="141"/>
      <c r="P37" s="142"/>
      <c r="Q37" s="142"/>
      <c r="R37" s="142"/>
      <c r="S37" s="142"/>
      <c r="T37" s="144"/>
      <c r="U37" s="144"/>
      <c r="V37" s="144"/>
      <c r="W37" s="144"/>
      <c r="X37" s="144"/>
      <c r="Y37" s="144"/>
      <c r="Z37" s="144"/>
      <c r="AA37" s="144"/>
      <c r="AB37" s="144"/>
      <c r="AC37" s="145"/>
      <c r="AD37" s="184" t="str">
        <f t="shared" si="3"/>
        <v/>
      </c>
      <c r="AE37" s="141"/>
      <c r="AF37" s="142"/>
      <c r="AG37" s="142"/>
      <c r="AH37" s="142"/>
      <c r="AI37" s="142"/>
      <c r="AJ37" s="144"/>
      <c r="AK37" s="144"/>
      <c r="AL37" s="144"/>
      <c r="AM37" s="144"/>
      <c r="AN37" s="145"/>
      <c r="AO37" s="184" t="str">
        <f t="shared" si="4"/>
        <v/>
      </c>
      <c r="AP37" s="141"/>
      <c r="AQ37" s="142"/>
      <c r="AR37" s="142"/>
      <c r="AS37" s="142"/>
      <c r="AT37" s="142"/>
      <c r="AU37" s="144"/>
      <c r="AV37" s="144"/>
      <c r="AW37" s="144"/>
      <c r="AX37" s="144"/>
      <c r="AY37" s="145"/>
      <c r="AZ37" s="33" t="str">
        <f t="shared" si="1"/>
        <v/>
      </c>
      <c r="BA37" s="170" t="str">
        <f t="shared" si="2"/>
        <v/>
      </c>
      <c r="BB37" s="188"/>
      <c r="BC37" s="67" t="str">
        <f>IF(ISNUMBER(C37),IF(VLOOKUP(BA37,'Verrechnungs- Notenpunkte'!$K$5:$L$20,2,TRUE)-BB37&gt;=0,VLOOKUP(BA37,'Verrechnungs- Notenpunkte'!$K$5:$L$20,2,TRUE)-BB37,0),"")</f>
        <v/>
      </c>
    </row>
    <row r="38" spans="2:55" ht="25.9" customHeight="1" x14ac:dyDescent="0.25">
      <c r="B38" s="125">
        <v>29</v>
      </c>
      <c r="C38" s="160"/>
      <c r="D38" s="158"/>
      <c r="E38" s="135"/>
      <c r="F38" s="135"/>
      <c r="G38" s="159"/>
      <c r="H38" s="135"/>
      <c r="I38" s="135"/>
      <c r="J38" s="135"/>
      <c r="K38" s="135"/>
      <c r="L38" s="135"/>
      <c r="M38" s="135"/>
      <c r="N38" s="33" t="str">
        <f t="shared" si="0"/>
        <v/>
      </c>
      <c r="O38" s="141"/>
      <c r="P38" s="142"/>
      <c r="Q38" s="142"/>
      <c r="R38" s="142"/>
      <c r="S38" s="142"/>
      <c r="T38" s="144"/>
      <c r="U38" s="144"/>
      <c r="V38" s="144"/>
      <c r="W38" s="144"/>
      <c r="X38" s="144"/>
      <c r="Y38" s="144"/>
      <c r="Z38" s="144"/>
      <c r="AA38" s="144"/>
      <c r="AB38" s="144"/>
      <c r="AC38" s="145"/>
      <c r="AD38" s="184" t="str">
        <f t="shared" si="3"/>
        <v/>
      </c>
      <c r="AE38" s="141"/>
      <c r="AF38" s="142"/>
      <c r="AG38" s="142"/>
      <c r="AH38" s="142"/>
      <c r="AI38" s="142"/>
      <c r="AJ38" s="144"/>
      <c r="AK38" s="144"/>
      <c r="AL38" s="144"/>
      <c r="AM38" s="144"/>
      <c r="AN38" s="145"/>
      <c r="AO38" s="184" t="str">
        <f t="shared" si="4"/>
        <v/>
      </c>
      <c r="AP38" s="141"/>
      <c r="AQ38" s="142"/>
      <c r="AR38" s="142"/>
      <c r="AS38" s="142"/>
      <c r="AT38" s="142"/>
      <c r="AU38" s="144"/>
      <c r="AV38" s="144"/>
      <c r="AW38" s="144"/>
      <c r="AX38" s="144"/>
      <c r="AY38" s="145"/>
      <c r="AZ38" s="33" t="str">
        <f t="shared" si="1"/>
        <v/>
      </c>
      <c r="BA38" s="170" t="str">
        <f t="shared" si="2"/>
        <v/>
      </c>
      <c r="BB38" s="188"/>
      <c r="BC38" s="67" t="str">
        <f>IF(ISNUMBER(C38),IF(VLOOKUP(BA38,'Verrechnungs- Notenpunkte'!$K$5:$L$20,2,TRUE)-BB38&gt;=0,VLOOKUP(BA38,'Verrechnungs- Notenpunkte'!$K$5:$L$20,2,TRUE)-BB38,0),"")</f>
        <v/>
      </c>
    </row>
    <row r="39" spans="2:55" ht="25.9" customHeight="1" thickBot="1" x14ac:dyDescent="0.3">
      <c r="B39" s="126">
        <v>30</v>
      </c>
      <c r="C39" s="161"/>
      <c r="D39" s="165"/>
      <c r="E39" s="166"/>
      <c r="F39" s="166"/>
      <c r="G39" s="167"/>
      <c r="H39" s="166"/>
      <c r="I39" s="166"/>
      <c r="J39" s="166"/>
      <c r="K39" s="152"/>
      <c r="L39" s="150"/>
      <c r="M39" s="186"/>
      <c r="N39" s="33" t="str">
        <f t="shared" si="0"/>
        <v/>
      </c>
      <c r="O39" s="149"/>
      <c r="P39" s="150"/>
      <c r="Q39" s="150"/>
      <c r="R39" s="150"/>
      <c r="S39" s="150"/>
      <c r="T39" s="152"/>
      <c r="U39" s="152"/>
      <c r="V39" s="152"/>
      <c r="W39" s="152"/>
      <c r="X39" s="152"/>
      <c r="Y39" s="152"/>
      <c r="Z39" s="152"/>
      <c r="AA39" s="152"/>
      <c r="AB39" s="152"/>
      <c r="AC39" s="153"/>
      <c r="AD39" s="185" t="str">
        <f t="shared" si="3"/>
        <v/>
      </c>
      <c r="AE39" s="149"/>
      <c r="AF39" s="150"/>
      <c r="AG39" s="150"/>
      <c r="AH39" s="150"/>
      <c r="AI39" s="150"/>
      <c r="AJ39" s="152"/>
      <c r="AK39" s="152"/>
      <c r="AL39" s="152"/>
      <c r="AM39" s="152"/>
      <c r="AN39" s="153"/>
      <c r="AO39" s="185" t="str">
        <f t="shared" si="4"/>
        <v/>
      </c>
      <c r="AP39" s="149"/>
      <c r="AQ39" s="150"/>
      <c r="AR39" s="150"/>
      <c r="AS39" s="150"/>
      <c r="AT39" s="150"/>
      <c r="AU39" s="152"/>
      <c r="AV39" s="152"/>
      <c r="AW39" s="152"/>
      <c r="AX39" s="152"/>
      <c r="AY39" s="153"/>
      <c r="AZ39" s="164" t="str">
        <f t="shared" si="1"/>
        <v/>
      </c>
      <c r="BA39" s="171" t="str">
        <f t="shared" si="2"/>
        <v/>
      </c>
      <c r="BB39" s="189"/>
      <c r="BC39" s="68" t="str">
        <f>IF(ISNUMBER(C39),IF(VLOOKUP(BA39,'Verrechnungs- Notenpunkte'!$K$5:$L$20,2,TRUE)-BB39&gt;=0,VLOOKUP(BA39,'Verrechnungs- Notenpunkte'!$K$5:$L$20,2,TRUE)-BB39,0),"")</f>
        <v/>
      </c>
    </row>
    <row r="40" spans="2:55" ht="25.9" customHeight="1" x14ac:dyDescent="0.35">
      <c r="K40" s="586" t="s">
        <v>56</v>
      </c>
      <c r="L40" s="587"/>
      <c r="M40" s="588"/>
      <c r="N40" s="106" t="str">
        <f>IF(COUNT(N10:N39)&gt;0,SUM(N10:N39)/COUNT(N10:N39),"")</f>
        <v/>
      </c>
      <c r="O40" s="52"/>
      <c r="P40" s="52"/>
      <c r="Q40" s="52"/>
      <c r="R40" s="52"/>
      <c r="S40" s="52"/>
      <c r="T40" s="52"/>
      <c r="U40" s="52"/>
      <c r="V40" s="52"/>
      <c r="W40" s="52"/>
      <c r="X40" s="52"/>
      <c r="Y40" s="52"/>
      <c r="Z40" s="52"/>
      <c r="AA40" s="601" t="s">
        <v>56</v>
      </c>
      <c r="AB40" s="601"/>
      <c r="AC40" s="601"/>
      <c r="AD40" s="64" t="str">
        <f>IF(COUNT(AD10:AD39)&gt;0,SUM(AD10:AD39)/COUNT(AD10:AD39),"")</f>
        <v/>
      </c>
      <c r="AE40" s="52"/>
      <c r="AF40" s="52"/>
      <c r="AG40" s="52"/>
      <c r="AH40" s="52"/>
      <c r="AI40" s="52"/>
      <c r="AJ40" s="52"/>
      <c r="AK40" s="52"/>
      <c r="AL40" s="601" t="s">
        <v>56</v>
      </c>
      <c r="AM40" s="601"/>
      <c r="AN40" s="601"/>
      <c r="AO40" s="64" t="str">
        <f>IF(COUNT(AO10:AO39)&gt;0,SUM(AO10:AO39)/COUNT(AO10:AO39),"")</f>
        <v/>
      </c>
      <c r="AP40" s="52"/>
      <c r="AQ40" s="52"/>
      <c r="AR40" s="52"/>
      <c r="AS40" s="52"/>
      <c r="AT40" s="52"/>
      <c r="AU40" s="52"/>
      <c r="AV40" s="52"/>
      <c r="AW40" s="601" t="s">
        <v>56</v>
      </c>
      <c r="AX40" s="601"/>
      <c r="AY40" s="601"/>
      <c r="AZ40" s="64" t="str">
        <f>IF(COUNT(AZ10:AZ39)&gt;0,SUM(AZ10:AZ39)/COUNT(AZ10:AZ39),"")</f>
        <v/>
      </c>
      <c r="BB40" s="61" t="s">
        <v>66</v>
      </c>
      <c r="BC40" s="80" t="str">
        <f>IF(COUNT(BC10:BC39)&gt;0,SUM(BC10:BC39)/COUNT(BC10:BC39),"")</f>
        <v/>
      </c>
    </row>
    <row r="41" spans="2:55" ht="13.5" thickBot="1" x14ac:dyDescent="0.3">
      <c r="B41" s="565"/>
      <c r="C41" s="565"/>
      <c r="D41" s="565"/>
      <c r="E41" s="565"/>
      <c r="F41" s="565"/>
      <c r="G41" s="565"/>
      <c r="H41" s="565"/>
      <c r="I41" s="565"/>
      <c r="J41" s="565"/>
      <c r="K41" s="565"/>
      <c r="L41" s="565"/>
      <c r="M41" s="565"/>
      <c r="N41" s="565"/>
      <c r="O41" s="565"/>
      <c r="P41" s="565"/>
      <c r="Q41" s="255"/>
      <c r="R41" s="255"/>
      <c r="S41" s="255"/>
      <c r="T41" s="110"/>
      <c r="U41" s="110"/>
      <c r="V41" s="110"/>
      <c r="W41" s="18"/>
      <c r="X41" s="18"/>
    </row>
    <row r="42" spans="2:55" ht="30" customHeight="1" x14ac:dyDescent="0.25">
      <c r="B42" s="636" t="s">
        <v>8</v>
      </c>
      <c r="C42" s="637"/>
      <c r="D42" s="637"/>
      <c r="E42" s="637"/>
      <c r="F42" s="637"/>
      <c r="G42" s="637"/>
      <c r="H42" s="637"/>
      <c r="I42" s="637"/>
      <c r="J42" s="637"/>
      <c r="K42" s="637"/>
      <c r="L42" s="637"/>
      <c r="M42" s="637"/>
      <c r="N42" s="638"/>
      <c r="O42" s="107"/>
      <c r="P42" s="107"/>
      <c r="Q42" s="107"/>
      <c r="R42" s="107"/>
      <c r="S42" s="107"/>
      <c r="T42" s="107"/>
      <c r="U42" s="107"/>
      <c r="V42" s="107"/>
      <c r="W42" s="19"/>
      <c r="X42" s="19"/>
    </row>
    <row r="43" spans="2:55" ht="45" customHeight="1" x14ac:dyDescent="0.25">
      <c r="B43" s="630" t="s">
        <v>111</v>
      </c>
      <c r="C43" s="631"/>
      <c r="D43" s="632"/>
      <c r="E43" s="639"/>
      <c r="F43" s="640"/>
      <c r="G43" s="640"/>
      <c r="H43" s="640"/>
      <c r="I43" s="640"/>
      <c r="J43" s="640"/>
      <c r="K43" s="640"/>
      <c r="L43" s="640"/>
      <c r="M43" s="640"/>
      <c r="N43" s="641"/>
      <c r="O43" s="11"/>
      <c r="P43" s="11"/>
      <c r="Q43" s="11"/>
      <c r="R43" s="11"/>
      <c r="S43" s="11"/>
      <c r="T43" s="11"/>
      <c r="U43" s="11"/>
      <c r="V43" s="11"/>
      <c r="W43" s="17"/>
      <c r="X43" s="17"/>
    </row>
    <row r="44" spans="2:55" ht="57.75" customHeight="1" thickBot="1" x14ac:dyDescent="0.3">
      <c r="B44" s="633" t="s">
        <v>3</v>
      </c>
      <c r="C44" s="634"/>
      <c r="D44" s="635"/>
      <c r="E44" s="642"/>
      <c r="F44" s="643"/>
      <c r="G44" s="643"/>
      <c r="H44" s="643"/>
      <c r="I44" s="643"/>
      <c r="J44" s="643"/>
      <c r="K44" s="643"/>
      <c r="L44" s="643"/>
      <c r="M44" s="643"/>
      <c r="N44" s="644"/>
    </row>
  </sheetData>
  <sheetProtection algorithmName="SHA-512" hashValue="JJpjAzolAUbKlaLp5OxZ+JhoOK72Yu75ytIKJ5SGxgsBejfdTjiBSTrDAAIZcBcp9TgSsFczpRzaXPZ6cd9gTw==" saltValue="m0VXHp9lkVUr6gUsJRYekg==" spinCount="100000" sheet="1" selectLockedCells="1"/>
  <dataConsolidate/>
  <mergeCells count="45">
    <mergeCell ref="B43:D43"/>
    <mergeCell ref="B44:D44"/>
    <mergeCell ref="B42:N42"/>
    <mergeCell ref="E43:N43"/>
    <mergeCell ref="E44:N44"/>
    <mergeCell ref="AL40:AN40"/>
    <mergeCell ref="AO5:AO8"/>
    <mergeCell ref="AE5:AN6"/>
    <mergeCell ref="AO2:AW2"/>
    <mergeCell ref="AW40:AY40"/>
    <mergeCell ref="AP5:AY6"/>
    <mergeCell ref="J3:AN3"/>
    <mergeCell ref="AX2:BC2"/>
    <mergeCell ref="BC5:BC9"/>
    <mergeCell ref="BA5:BA8"/>
    <mergeCell ref="BB5:BB9"/>
    <mergeCell ref="AZ5:AZ8"/>
    <mergeCell ref="O7:AB7"/>
    <mergeCell ref="AE7:AM7"/>
    <mergeCell ref="AP7:AX7"/>
    <mergeCell ref="AD5:AD8"/>
    <mergeCell ref="BB1:BC1"/>
    <mergeCell ref="B1:C1"/>
    <mergeCell ref="D1:I1"/>
    <mergeCell ref="AX1:BA1"/>
    <mergeCell ref="L1:AW1"/>
    <mergeCell ref="J1:K1"/>
    <mergeCell ref="B2:I2"/>
    <mergeCell ref="B41:P41"/>
    <mergeCell ref="B5:B7"/>
    <mergeCell ref="C5:C7"/>
    <mergeCell ref="D5:M6"/>
    <mergeCell ref="O5:AC6"/>
    <mergeCell ref="B8:C8"/>
    <mergeCell ref="K40:M40"/>
    <mergeCell ref="B3:I3"/>
    <mergeCell ref="B9:C9"/>
    <mergeCell ref="N5:N8"/>
    <mergeCell ref="D7:M7"/>
    <mergeCell ref="AA40:AC40"/>
    <mergeCell ref="AX3:BC3"/>
    <mergeCell ref="AO3:AW3"/>
    <mergeCell ref="J2:U2"/>
    <mergeCell ref="V2:AE2"/>
    <mergeCell ref="AF2:AN2"/>
  </mergeCells>
  <conditionalFormatting sqref="D10:M39 T10:V39">
    <cfRule type="expression" dxfId="420" priority="122">
      <formula>MOD(D10,0.5)&lt;&gt;0</formula>
    </cfRule>
  </conditionalFormatting>
  <conditionalFormatting sqref="D10:H39 T10:V39">
    <cfRule type="cellIs" dxfId="419" priority="120" operator="greaterThan">
      <formula>D$9</formula>
    </cfRule>
  </conditionalFormatting>
  <conditionalFormatting sqref="I10:I39">
    <cfRule type="cellIs" dxfId="418" priority="119" operator="greaterThan">
      <formula>I$9</formula>
    </cfRule>
  </conditionalFormatting>
  <conditionalFormatting sqref="J10:J39">
    <cfRule type="cellIs" dxfId="417" priority="118" operator="greaterThan">
      <formula>J$9</formula>
    </cfRule>
  </conditionalFormatting>
  <conditionalFormatting sqref="K10:K39">
    <cfRule type="cellIs" dxfId="416" priority="117" operator="greaterThan">
      <formula>K$9</formula>
    </cfRule>
  </conditionalFormatting>
  <conditionalFormatting sqref="L10:L39">
    <cfRule type="cellIs" dxfId="415" priority="116" operator="greaterThan">
      <formula>L$9</formula>
    </cfRule>
  </conditionalFormatting>
  <conditionalFormatting sqref="M10:M39">
    <cfRule type="cellIs" dxfId="414" priority="115" operator="greaterThan">
      <formula>M$9</formula>
    </cfRule>
  </conditionalFormatting>
  <conditionalFormatting sqref="O10:S10">
    <cfRule type="cellIs" dxfId="413" priority="111" operator="greaterThan">
      <formula>O$9</formula>
    </cfRule>
  </conditionalFormatting>
  <conditionalFormatting sqref="O10:S10">
    <cfRule type="expression" dxfId="412" priority="112">
      <formula>MOD(O10,0.5)&lt;&gt;0</formula>
    </cfRule>
  </conditionalFormatting>
  <conditionalFormatting sqref="W10">
    <cfRule type="expression" dxfId="411" priority="108">
      <formula>MOD(W10,0.5)&lt;&gt;0</formula>
    </cfRule>
  </conditionalFormatting>
  <conditionalFormatting sqref="W10">
    <cfRule type="cellIs" dxfId="410" priority="107" operator="greaterThan">
      <formula>W$9</formula>
    </cfRule>
  </conditionalFormatting>
  <conditionalFormatting sqref="X10">
    <cfRule type="expression" dxfId="409" priority="104">
      <formula>MOD(X10,0.5)&lt;&gt;0</formula>
    </cfRule>
  </conditionalFormatting>
  <conditionalFormatting sqref="X10">
    <cfRule type="cellIs" dxfId="408" priority="103" operator="greaterThan">
      <formula>X$9</formula>
    </cfRule>
  </conditionalFormatting>
  <conditionalFormatting sqref="Y10">
    <cfRule type="expression" dxfId="407" priority="102">
      <formula>MOD(Y10,0.5)&lt;&gt;0</formula>
    </cfRule>
  </conditionalFormatting>
  <conditionalFormatting sqref="Y10">
    <cfRule type="cellIs" dxfId="406" priority="101" operator="greaterThan">
      <formula>Y$9</formula>
    </cfRule>
  </conditionalFormatting>
  <conditionalFormatting sqref="Z10">
    <cfRule type="expression" dxfId="405" priority="100">
      <formula>MOD(Z10,0.5)&lt;&gt;0</formula>
    </cfRule>
  </conditionalFormatting>
  <conditionalFormatting sqref="Z10">
    <cfRule type="cellIs" dxfId="404" priority="99" operator="greaterThan">
      <formula>Z$9</formula>
    </cfRule>
  </conditionalFormatting>
  <conditionalFormatting sqref="AA10">
    <cfRule type="expression" dxfId="403" priority="98">
      <formula>MOD(AA10,0.5)&lt;&gt;0</formula>
    </cfRule>
  </conditionalFormatting>
  <conditionalFormatting sqref="AA10">
    <cfRule type="cellIs" dxfId="402" priority="97" operator="greaterThan">
      <formula>AA$9</formula>
    </cfRule>
  </conditionalFormatting>
  <conditionalFormatting sqref="AB10">
    <cfRule type="expression" dxfId="401" priority="96">
      <formula>MOD(AB10,0.5)&lt;&gt;0</formula>
    </cfRule>
  </conditionalFormatting>
  <conditionalFormatting sqref="AB10">
    <cfRule type="cellIs" dxfId="400" priority="95" operator="greaterThan">
      <formula>AB$9</formula>
    </cfRule>
  </conditionalFormatting>
  <conditionalFormatting sqref="AC10">
    <cfRule type="expression" dxfId="399" priority="94">
      <formula>MOD(AC10,0.5)&lt;&gt;0</formula>
    </cfRule>
  </conditionalFormatting>
  <conditionalFormatting sqref="AC10">
    <cfRule type="cellIs" dxfId="398" priority="93" operator="greaterThan">
      <formula>AC$9</formula>
    </cfRule>
  </conditionalFormatting>
  <conditionalFormatting sqref="O11:S39">
    <cfRule type="expression" dxfId="397" priority="92">
      <formula>MOD(O11,0.5)&lt;&gt;0</formula>
    </cfRule>
  </conditionalFormatting>
  <conditionalFormatting sqref="O11:S39">
    <cfRule type="cellIs" dxfId="396" priority="91" operator="greaterThan">
      <formula>O$9</formula>
    </cfRule>
  </conditionalFormatting>
  <conditionalFormatting sqref="W11:W39">
    <cfRule type="expression" dxfId="395" priority="88">
      <formula>MOD(W11,0.5)&lt;&gt;0</formula>
    </cfRule>
  </conditionalFormatting>
  <conditionalFormatting sqref="W11:W39">
    <cfRule type="cellIs" dxfId="394" priority="87" operator="greaterThan">
      <formula>W$9</formula>
    </cfRule>
  </conditionalFormatting>
  <conditionalFormatting sqref="X11:X39">
    <cfRule type="expression" dxfId="393" priority="84">
      <formula>MOD(X11,0.5)&lt;&gt;0</formula>
    </cfRule>
  </conditionalFormatting>
  <conditionalFormatting sqref="X11:X39">
    <cfRule type="cellIs" dxfId="392" priority="83" operator="greaterThan">
      <formula>X$9</formula>
    </cfRule>
  </conditionalFormatting>
  <conditionalFormatting sqref="Y11:Y39">
    <cfRule type="expression" dxfId="391" priority="82">
      <formula>MOD(Y11,0.5)&lt;&gt;0</formula>
    </cfRule>
  </conditionalFormatting>
  <conditionalFormatting sqref="Y11:Y39">
    <cfRule type="cellIs" dxfId="390" priority="81" operator="greaterThan">
      <formula>Y$9</formula>
    </cfRule>
  </conditionalFormatting>
  <conditionalFormatting sqref="Z11:Z39">
    <cfRule type="expression" dxfId="389" priority="80">
      <formula>MOD(Z11,0.5)&lt;&gt;0</formula>
    </cfRule>
  </conditionalFormatting>
  <conditionalFormatting sqref="Z11:Z39">
    <cfRule type="cellIs" dxfId="388" priority="79" operator="greaterThan">
      <formula>Z$9</formula>
    </cfRule>
  </conditionalFormatting>
  <conditionalFormatting sqref="AA11:AA39">
    <cfRule type="expression" dxfId="387" priority="78">
      <formula>MOD(AA11,0.5)&lt;&gt;0</formula>
    </cfRule>
  </conditionalFormatting>
  <conditionalFormatting sqref="AA11:AA39">
    <cfRule type="cellIs" dxfId="386" priority="77" operator="greaterThan">
      <formula>AA$9</formula>
    </cfRule>
  </conditionalFormatting>
  <conditionalFormatting sqref="AB11:AB39">
    <cfRule type="expression" dxfId="385" priority="76">
      <formula>MOD(AB11,0.5)&lt;&gt;0</formula>
    </cfRule>
  </conditionalFormatting>
  <conditionalFormatting sqref="AB11:AB39">
    <cfRule type="cellIs" dxfId="384" priority="75" operator="greaterThan">
      <formula>AB$9</formula>
    </cfRule>
  </conditionalFormatting>
  <conditionalFormatting sqref="AC11:AC39">
    <cfRule type="expression" dxfId="383" priority="74">
      <formula>MOD(AC11,0.5)&lt;&gt;0</formula>
    </cfRule>
  </conditionalFormatting>
  <conditionalFormatting sqref="AC11:AC39">
    <cfRule type="cellIs" dxfId="382" priority="73" operator="greaterThan">
      <formula>AC$9</formula>
    </cfRule>
  </conditionalFormatting>
  <conditionalFormatting sqref="AE10:AI10">
    <cfRule type="expression" dxfId="381" priority="72">
      <formula>MOD(AE10,0.5)&lt;&gt;0</formula>
    </cfRule>
  </conditionalFormatting>
  <conditionalFormatting sqref="AE10:AI10">
    <cfRule type="cellIs" dxfId="380" priority="71" operator="greaterThan">
      <formula>AE$9</formula>
    </cfRule>
  </conditionalFormatting>
  <conditionalFormatting sqref="AJ10">
    <cfRule type="expression" dxfId="379" priority="68">
      <formula>MOD(AJ10,0.5)&lt;&gt;0</formula>
    </cfRule>
  </conditionalFormatting>
  <conditionalFormatting sqref="AJ10">
    <cfRule type="cellIs" dxfId="378" priority="67" operator="greaterThan">
      <formula>AJ$9</formula>
    </cfRule>
  </conditionalFormatting>
  <conditionalFormatting sqref="AK10">
    <cfRule type="expression" dxfId="377" priority="66">
      <formula>MOD(AK10,0.5)&lt;&gt;0</formula>
    </cfRule>
  </conditionalFormatting>
  <conditionalFormatting sqref="AK10">
    <cfRule type="cellIs" dxfId="376" priority="65" operator="greaterThan">
      <formula>AK$9</formula>
    </cfRule>
  </conditionalFormatting>
  <conditionalFormatting sqref="AL10">
    <cfRule type="expression" dxfId="375" priority="64">
      <formula>MOD(AL10,0.5)&lt;&gt;0</formula>
    </cfRule>
  </conditionalFormatting>
  <conditionalFormatting sqref="AL10">
    <cfRule type="cellIs" dxfId="374" priority="63" operator="greaterThan">
      <formula>AL$9</formula>
    </cfRule>
  </conditionalFormatting>
  <conditionalFormatting sqref="AM10">
    <cfRule type="expression" dxfId="373" priority="62">
      <formula>MOD(AM10,0.5)&lt;&gt;0</formula>
    </cfRule>
  </conditionalFormatting>
  <conditionalFormatting sqref="AM10">
    <cfRule type="cellIs" dxfId="372" priority="61" operator="greaterThan">
      <formula>AM$9</formula>
    </cfRule>
  </conditionalFormatting>
  <conditionalFormatting sqref="AN10">
    <cfRule type="expression" dxfId="371" priority="60">
      <formula>MOD(AN10,0.5)&lt;&gt;0</formula>
    </cfRule>
  </conditionalFormatting>
  <conditionalFormatting sqref="AN10">
    <cfRule type="cellIs" dxfId="370" priority="59" operator="greaterThan">
      <formula>AN$9</formula>
    </cfRule>
  </conditionalFormatting>
  <conditionalFormatting sqref="AE11:AI39">
    <cfRule type="expression" dxfId="369" priority="58">
      <formula>MOD(AE11,0.5)&lt;&gt;0</formula>
    </cfRule>
  </conditionalFormatting>
  <conditionalFormatting sqref="AE11:AI39">
    <cfRule type="cellIs" dxfId="368" priority="57" operator="greaterThan">
      <formula>AE$9</formula>
    </cfRule>
  </conditionalFormatting>
  <conditionalFormatting sqref="AJ11:AJ39">
    <cfRule type="expression" dxfId="367" priority="54">
      <formula>MOD(AJ11,0.5)&lt;&gt;0</formula>
    </cfRule>
  </conditionalFormatting>
  <conditionalFormatting sqref="AJ11:AJ39">
    <cfRule type="cellIs" dxfId="366" priority="53" operator="greaterThan">
      <formula>AJ$9</formula>
    </cfRule>
  </conditionalFormatting>
  <conditionalFormatting sqref="AK11:AK39">
    <cfRule type="expression" dxfId="365" priority="52">
      <formula>MOD(AK11,0.5)&lt;&gt;0</formula>
    </cfRule>
  </conditionalFormatting>
  <conditionalFormatting sqref="AK11:AK39">
    <cfRule type="cellIs" dxfId="364" priority="51" operator="greaterThan">
      <formula>AK$9</formula>
    </cfRule>
  </conditionalFormatting>
  <conditionalFormatting sqref="AL11:AL39">
    <cfRule type="expression" dxfId="363" priority="50">
      <formula>MOD(AL11,0.5)&lt;&gt;0</formula>
    </cfRule>
  </conditionalFormatting>
  <conditionalFormatting sqref="AL11:AL39">
    <cfRule type="cellIs" dxfId="362" priority="49" operator="greaterThan">
      <formula>AL$9</formula>
    </cfRule>
  </conditionalFormatting>
  <conditionalFormatting sqref="AM11:AM39">
    <cfRule type="expression" dxfId="361" priority="48">
      <formula>MOD(AM11,0.5)&lt;&gt;0</formula>
    </cfRule>
  </conditionalFormatting>
  <conditionalFormatting sqref="AM11:AM39">
    <cfRule type="cellIs" dxfId="360" priority="47" operator="greaterThan">
      <formula>AM$9</formula>
    </cfRule>
  </conditionalFormatting>
  <conditionalFormatting sqref="AN11:AN39">
    <cfRule type="expression" dxfId="359" priority="46">
      <formula>MOD(AN11,0.5)&lt;&gt;0</formula>
    </cfRule>
  </conditionalFormatting>
  <conditionalFormatting sqref="AN11:AN39">
    <cfRule type="cellIs" dxfId="358" priority="45" operator="greaterThan">
      <formula>AN$9</formula>
    </cfRule>
  </conditionalFormatting>
  <conditionalFormatting sqref="AP10:AT10">
    <cfRule type="expression" dxfId="357" priority="44">
      <formula>MOD(AP10,0.5)&lt;&gt;0</formula>
    </cfRule>
  </conditionalFormatting>
  <conditionalFormatting sqref="AP10:AT10">
    <cfRule type="cellIs" dxfId="356" priority="43" operator="greaterThan">
      <formula>AP$9</formula>
    </cfRule>
  </conditionalFormatting>
  <conditionalFormatting sqref="AU10">
    <cfRule type="expression" dxfId="355" priority="42">
      <formula>MOD(AU10,0.5)&lt;&gt;0</formula>
    </cfRule>
  </conditionalFormatting>
  <conditionalFormatting sqref="AU10">
    <cfRule type="cellIs" dxfId="354" priority="41" operator="greaterThan">
      <formula>AU$9</formula>
    </cfRule>
  </conditionalFormatting>
  <conditionalFormatting sqref="AV10">
    <cfRule type="expression" dxfId="353" priority="40">
      <formula>MOD(AV10,0.5)&lt;&gt;0</formula>
    </cfRule>
  </conditionalFormatting>
  <conditionalFormatting sqref="AV10">
    <cfRule type="cellIs" dxfId="352" priority="39" operator="greaterThan">
      <formula>AV$9</formula>
    </cfRule>
  </conditionalFormatting>
  <conditionalFormatting sqref="AW10">
    <cfRule type="expression" dxfId="351" priority="36">
      <formula>MOD(AW10,0.5)&lt;&gt;0</formula>
    </cfRule>
  </conditionalFormatting>
  <conditionalFormatting sqref="AW10">
    <cfRule type="cellIs" dxfId="350" priority="35" operator="greaterThan">
      <formula>AW$9</formula>
    </cfRule>
  </conditionalFormatting>
  <conditionalFormatting sqref="AX10">
    <cfRule type="expression" dxfId="349" priority="34">
      <formula>MOD(AX10,0.5)&lt;&gt;0</formula>
    </cfRule>
  </conditionalFormatting>
  <conditionalFormatting sqref="AX10">
    <cfRule type="cellIs" dxfId="348" priority="33" operator="greaterThan">
      <formula>AX$9</formula>
    </cfRule>
  </conditionalFormatting>
  <conditionalFormatting sqref="AY10">
    <cfRule type="expression" dxfId="347" priority="32">
      <formula>MOD(AY10,0.5)&lt;&gt;0</formula>
    </cfRule>
  </conditionalFormatting>
  <conditionalFormatting sqref="AY10">
    <cfRule type="cellIs" dxfId="346" priority="31" operator="greaterThan">
      <formula>AY$9</formula>
    </cfRule>
  </conditionalFormatting>
  <conditionalFormatting sqref="AP11:AT39">
    <cfRule type="expression" dxfId="345" priority="30">
      <formula>MOD(AP11,0.5)&lt;&gt;0</formula>
    </cfRule>
  </conditionalFormatting>
  <conditionalFormatting sqref="AP11:AT39">
    <cfRule type="cellIs" dxfId="344" priority="29" operator="greaterThan">
      <formula>AP$9</formula>
    </cfRule>
  </conditionalFormatting>
  <conditionalFormatting sqref="AU11:AU39">
    <cfRule type="expression" dxfId="343" priority="28">
      <formula>MOD(AU11,0.5)&lt;&gt;0</formula>
    </cfRule>
  </conditionalFormatting>
  <conditionalFormatting sqref="AU11:AU39">
    <cfRule type="cellIs" dxfId="342" priority="27" operator="greaterThan">
      <formula>AU$9</formula>
    </cfRule>
  </conditionalFormatting>
  <conditionalFormatting sqref="AV11:AV39">
    <cfRule type="expression" dxfId="341" priority="26">
      <formula>MOD(AV11,0.5)&lt;&gt;0</formula>
    </cfRule>
  </conditionalFormatting>
  <conditionalFormatting sqref="AV11:AV39">
    <cfRule type="cellIs" dxfId="340" priority="25" operator="greaterThan">
      <formula>AV$9</formula>
    </cfRule>
  </conditionalFormatting>
  <conditionalFormatting sqref="AW11:AW39">
    <cfRule type="expression" dxfId="339" priority="22">
      <formula>MOD(AW11,0.5)&lt;&gt;0</formula>
    </cfRule>
  </conditionalFormatting>
  <conditionalFormatting sqref="AW11:AW39">
    <cfRule type="cellIs" dxfId="338" priority="21" operator="greaterThan">
      <formula>AW$9</formula>
    </cfRule>
  </conditionalFormatting>
  <conditionalFormatting sqref="AX11:AX39">
    <cfRule type="expression" dxfId="337" priority="20">
      <formula>MOD(AX11,0.5)&lt;&gt;0</formula>
    </cfRule>
  </conditionalFormatting>
  <conditionalFormatting sqref="AX11:AX39">
    <cfRule type="cellIs" dxfId="336" priority="19" operator="greaterThan">
      <formula>AX$9</formula>
    </cfRule>
  </conditionalFormatting>
  <conditionalFormatting sqref="AY11:AY39">
    <cfRule type="expression" dxfId="335" priority="18">
      <formula>MOD(AY11,0.5)&lt;&gt;0</formula>
    </cfRule>
  </conditionalFormatting>
  <conditionalFormatting sqref="AY11:AY39">
    <cfRule type="cellIs" dxfId="334" priority="17" operator="greaterThan">
      <formula>AY$9</formula>
    </cfRule>
  </conditionalFormatting>
  <conditionalFormatting sqref="AD9">
    <cfRule type="cellIs" dxfId="333" priority="16" operator="notEqual">
      <formula>40</formula>
    </cfRule>
  </conditionalFormatting>
  <conditionalFormatting sqref="AO9">
    <cfRule type="cellIs" dxfId="332" priority="15" operator="notEqual">
      <formula>25</formula>
    </cfRule>
  </conditionalFormatting>
  <conditionalFormatting sqref="AZ9">
    <cfRule type="cellIs" dxfId="331" priority="14" operator="notEqual">
      <formula>25</formula>
    </cfRule>
  </conditionalFormatting>
  <conditionalFormatting sqref="N10:N39">
    <cfRule type="expression" dxfId="330" priority="1">
      <formula>COUNTA(H10:M10)&gt;2</formula>
    </cfRule>
  </conditionalFormatting>
  <dataValidations count="10">
    <dataValidation type="whole" allowBlank="1" showInputMessage="1" showErrorMessage="1" errorTitle="Achtung" error="Bitte nur ganze Noten zwischen 0 und 2 NP eintragen!" sqref="BB10:BB39">
      <formula1>0</formula1>
      <formula2>2</formula2>
    </dataValidation>
    <dataValidation type="whole" allowBlank="1" showInputMessage="1" showErrorMessage="1" errorTitle="Achtung" error="Bitte maximal mögliche BE beachten bzw. ganze BE eingeben!" sqref="D10:M39">
      <formula1>0</formula1>
      <formula2>D$9</formula2>
    </dataValidation>
    <dataValidation type="list" allowBlank="1" showInputMessage="1" showErrorMessage="1" sqref="AC7">
      <formula1>"I 1,I 2"</formula1>
    </dataValidation>
    <dataValidation type="list" allowBlank="1" showInputMessage="1" showErrorMessage="1" sqref="AN7">
      <formula1>"II 1, II 2"</formula1>
    </dataValidation>
    <dataValidation type="list" allowBlank="1" showInputMessage="1" showErrorMessage="1" sqref="AY7">
      <formula1>"III 1,III 2"</formula1>
    </dataValidation>
    <dataValidation type="list" allowBlank="1" showInputMessage="1" showErrorMessage="1" sqref="BB1:BC1">
      <formula1>"EK, ZK, EB"</formula1>
    </dataValidation>
    <dataValidation type="list" allowBlank="1" showInputMessage="1" showErrorMessage="1" sqref="J1:K1">
      <formula1>"HT, NT, NNT"</formula1>
    </dataValidation>
    <dataValidation type="whole" showInputMessage="1" showErrorMessage="1" errorTitle="Achtung" error="Bitte maximal mögliche BE beachten bzw. ganze BE eingeben!" sqref="O10:AC39 AE10:AN39 AP10:AY39">
      <formula1>0</formula1>
      <formula2>O$9</formula2>
    </dataValidation>
    <dataValidation type="whole" allowBlank="1" showInputMessage="1" showErrorMessage="1" sqref="O9:AC9">
      <formula1>0</formula1>
      <formula2>40</formula2>
    </dataValidation>
    <dataValidation type="whole" allowBlank="1" showInputMessage="1" showErrorMessage="1" sqref="AE9:AN9 AP9:AY9">
      <formula1>0</formula1>
      <formula2>25</formula2>
    </dataValidation>
  </dataValidations>
  <pageMargins left="0.39370078740157483" right="0.39370078740157483" top="0.39370078740157483" bottom="0.39370078740157483" header="0.31496062992125984" footer="0.31496062992125984"/>
  <pageSetup paperSize="9" scale="45" orientation="landscape" r:id="rId1"/>
  <ignoredErrors>
    <ignoredError sqref="AD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B1:BM44"/>
  <sheetViews>
    <sheetView showGridLines="0" zoomScale="80" zoomScaleNormal="80" workbookViewId="0">
      <selection activeCell="J1" sqref="J1:K1"/>
    </sheetView>
  </sheetViews>
  <sheetFormatPr baseColWidth="10" defaultColWidth="11.453125" defaultRowHeight="12.5" x14ac:dyDescent="0.25"/>
  <cols>
    <col min="1" max="1" width="1.453125" style="15" customWidth="1"/>
    <col min="2" max="2" width="4.81640625" style="15" customWidth="1"/>
    <col min="3" max="3" width="8" style="15" customWidth="1"/>
    <col min="4" max="53" width="5.7265625" style="15" customWidth="1"/>
    <col min="54" max="54" width="9.453125" style="15" customWidth="1"/>
    <col min="55" max="55" width="2.26953125" style="15" customWidth="1"/>
    <col min="56" max="16384" width="11.453125" style="15"/>
  </cols>
  <sheetData>
    <row r="1" spans="2:65" ht="30" customHeight="1" thickBot="1" x14ac:dyDescent="0.3">
      <c r="B1" s="602" t="s">
        <v>1</v>
      </c>
      <c r="C1" s="603"/>
      <c r="D1" s="604">
        <f>Hinweis!B1</f>
        <v>2024</v>
      </c>
      <c r="E1" s="605"/>
      <c r="F1" s="605"/>
      <c r="G1" s="605"/>
      <c r="H1" s="605"/>
      <c r="I1" s="603"/>
      <c r="J1" s="649"/>
      <c r="K1" s="609"/>
      <c r="L1" s="606" t="s">
        <v>59</v>
      </c>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7"/>
      <c r="AW1" s="563" t="s">
        <v>86</v>
      </c>
      <c r="AX1" s="557"/>
      <c r="AY1" s="557"/>
      <c r="AZ1" s="558"/>
      <c r="BA1" s="664"/>
      <c r="BB1" s="555"/>
    </row>
    <row r="2" spans="2:65" ht="30" customHeight="1" thickBot="1" x14ac:dyDescent="0.3">
      <c r="B2" s="563" t="s">
        <v>126</v>
      </c>
      <c r="C2" s="564"/>
      <c r="D2" s="564"/>
      <c r="E2" s="564"/>
      <c r="F2" s="564"/>
      <c r="G2" s="564"/>
      <c r="H2" s="564"/>
      <c r="I2" s="648"/>
      <c r="J2" s="562"/>
      <c r="K2" s="562"/>
      <c r="L2" s="562"/>
      <c r="M2" s="562"/>
      <c r="N2" s="562"/>
      <c r="O2" s="562"/>
      <c r="P2" s="562"/>
      <c r="Q2" s="562"/>
      <c r="R2" s="562"/>
      <c r="S2" s="562"/>
      <c r="T2" s="562"/>
      <c r="U2" s="562"/>
      <c r="V2" s="613"/>
      <c r="W2" s="556" t="s">
        <v>125</v>
      </c>
      <c r="X2" s="557"/>
      <c r="Y2" s="557"/>
      <c r="Z2" s="557"/>
      <c r="AA2" s="557"/>
      <c r="AB2" s="558"/>
      <c r="AC2" s="562"/>
      <c r="AD2" s="562"/>
      <c r="AE2" s="562"/>
      <c r="AF2" s="562"/>
      <c r="AG2" s="562"/>
      <c r="AH2" s="562"/>
      <c r="AI2" s="562"/>
      <c r="AJ2" s="562"/>
      <c r="AK2" s="562"/>
      <c r="AL2" s="613"/>
      <c r="AM2" s="556" t="s">
        <v>127</v>
      </c>
      <c r="AN2" s="557"/>
      <c r="AO2" s="557"/>
      <c r="AP2" s="557"/>
      <c r="AQ2" s="557"/>
      <c r="AR2" s="557"/>
      <c r="AS2" s="557"/>
      <c r="AT2" s="557"/>
      <c r="AU2" s="557"/>
      <c r="AV2" s="558"/>
      <c r="AW2" s="559"/>
      <c r="AX2" s="560"/>
      <c r="AY2" s="560"/>
      <c r="AZ2" s="560"/>
      <c r="BA2" s="560"/>
      <c r="BB2" s="667"/>
    </row>
    <row r="3" spans="2:65" ht="30" customHeight="1" thickBot="1" x14ac:dyDescent="0.3">
      <c r="B3" s="589" t="s">
        <v>2</v>
      </c>
      <c r="C3" s="590"/>
      <c r="D3" s="590"/>
      <c r="E3" s="591"/>
      <c r="F3" s="591"/>
      <c r="G3" s="591"/>
      <c r="H3" s="591"/>
      <c r="I3" s="592"/>
      <c r="J3" s="650" t="s">
        <v>58</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2"/>
      <c r="AM3" s="556" t="s">
        <v>17</v>
      </c>
      <c r="AN3" s="557"/>
      <c r="AO3" s="557"/>
      <c r="AP3" s="557"/>
      <c r="AQ3" s="557"/>
      <c r="AR3" s="557"/>
      <c r="AS3" s="557"/>
      <c r="AT3" s="557"/>
      <c r="AU3" s="557"/>
      <c r="AV3" s="558"/>
      <c r="AW3" s="553"/>
      <c r="AX3" s="554"/>
      <c r="AY3" s="554"/>
      <c r="AZ3" s="554"/>
      <c r="BA3" s="554"/>
      <c r="BB3" s="555"/>
    </row>
    <row r="4" spans="2:65" ht="13" thickBot="1" x14ac:dyDescent="0.3">
      <c r="AX4" s="99"/>
    </row>
    <row r="5" spans="2:65" s="1" customFormat="1" ht="21" customHeight="1" x14ac:dyDescent="0.25">
      <c r="B5" s="566" t="s">
        <v>0</v>
      </c>
      <c r="C5" s="569" t="s">
        <v>70</v>
      </c>
      <c r="D5" s="578" t="s">
        <v>105</v>
      </c>
      <c r="E5" s="579"/>
      <c r="F5" s="579"/>
      <c r="G5" s="579"/>
      <c r="H5" s="579"/>
      <c r="I5" s="579"/>
      <c r="J5" s="579"/>
      <c r="K5" s="579"/>
      <c r="L5" s="580"/>
      <c r="M5" s="665" t="s">
        <v>155</v>
      </c>
      <c r="N5" s="578" t="s">
        <v>106</v>
      </c>
      <c r="O5" s="579"/>
      <c r="P5" s="579"/>
      <c r="Q5" s="579"/>
      <c r="R5" s="579"/>
      <c r="S5" s="579"/>
      <c r="T5" s="579"/>
      <c r="U5" s="579"/>
      <c r="V5" s="579"/>
      <c r="W5" s="579"/>
      <c r="X5" s="579"/>
      <c r="Y5" s="579"/>
      <c r="Z5" s="579"/>
      <c r="AA5" s="579"/>
      <c r="AB5" s="580"/>
      <c r="AC5" s="595" t="s">
        <v>156</v>
      </c>
      <c r="AD5" s="579" t="s">
        <v>107</v>
      </c>
      <c r="AE5" s="579"/>
      <c r="AF5" s="579"/>
      <c r="AG5" s="579"/>
      <c r="AH5" s="579"/>
      <c r="AI5" s="579"/>
      <c r="AJ5" s="579"/>
      <c r="AK5" s="579"/>
      <c r="AL5" s="579"/>
      <c r="AM5" s="579"/>
      <c r="AN5" s="595" t="s">
        <v>157</v>
      </c>
      <c r="AO5" s="579" t="s">
        <v>108</v>
      </c>
      <c r="AP5" s="579"/>
      <c r="AQ5" s="579"/>
      <c r="AR5" s="579"/>
      <c r="AS5" s="579"/>
      <c r="AT5" s="579"/>
      <c r="AU5" s="579"/>
      <c r="AV5" s="579"/>
      <c r="AW5" s="579"/>
      <c r="AX5" s="579"/>
      <c r="AY5" s="595" t="s">
        <v>158</v>
      </c>
      <c r="AZ5" s="617" t="s">
        <v>93</v>
      </c>
      <c r="BA5" s="660" t="s">
        <v>6</v>
      </c>
      <c r="BB5" s="614" t="s">
        <v>7</v>
      </c>
    </row>
    <row r="6" spans="2:65" ht="45" customHeight="1" thickBot="1" x14ac:dyDescent="0.3">
      <c r="B6" s="567"/>
      <c r="C6" s="570"/>
      <c r="D6" s="581"/>
      <c r="E6" s="582"/>
      <c r="F6" s="582"/>
      <c r="G6" s="582"/>
      <c r="H6" s="582"/>
      <c r="I6" s="582"/>
      <c r="J6" s="582"/>
      <c r="K6" s="582"/>
      <c r="L6" s="583"/>
      <c r="M6" s="666"/>
      <c r="N6" s="581"/>
      <c r="O6" s="582"/>
      <c r="P6" s="582"/>
      <c r="Q6" s="582"/>
      <c r="R6" s="582"/>
      <c r="S6" s="582"/>
      <c r="T6" s="582"/>
      <c r="U6" s="582"/>
      <c r="V6" s="582"/>
      <c r="W6" s="582"/>
      <c r="X6" s="582"/>
      <c r="Y6" s="582"/>
      <c r="Z6" s="582"/>
      <c r="AA6" s="582"/>
      <c r="AB6" s="583"/>
      <c r="AC6" s="596"/>
      <c r="AD6" s="582"/>
      <c r="AE6" s="582"/>
      <c r="AF6" s="582"/>
      <c r="AG6" s="582"/>
      <c r="AH6" s="582"/>
      <c r="AI6" s="582"/>
      <c r="AJ6" s="582"/>
      <c r="AK6" s="582"/>
      <c r="AL6" s="582"/>
      <c r="AM6" s="582"/>
      <c r="AN6" s="596"/>
      <c r="AO6" s="582"/>
      <c r="AP6" s="582"/>
      <c r="AQ6" s="582"/>
      <c r="AR6" s="582"/>
      <c r="AS6" s="582"/>
      <c r="AT6" s="582"/>
      <c r="AU6" s="582"/>
      <c r="AV6" s="582"/>
      <c r="AW6" s="582"/>
      <c r="AX6" s="582"/>
      <c r="AY6" s="596"/>
      <c r="AZ6" s="618"/>
      <c r="BA6" s="661"/>
      <c r="BB6" s="615"/>
    </row>
    <row r="7" spans="2:65" ht="25.5" customHeight="1" thickBot="1" x14ac:dyDescent="0.3">
      <c r="B7" s="568"/>
      <c r="C7" s="571"/>
      <c r="D7" s="645"/>
      <c r="E7" s="646"/>
      <c r="F7" s="646"/>
      <c r="G7" s="646"/>
      <c r="H7" s="646"/>
      <c r="I7" s="646"/>
      <c r="J7" s="646"/>
      <c r="K7" s="646"/>
      <c r="L7" s="647"/>
      <c r="M7" s="666"/>
      <c r="N7" s="653" t="s">
        <v>9</v>
      </c>
      <c r="O7" s="654"/>
      <c r="P7" s="654"/>
      <c r="Q7" s="654"/>
      <c r="R7" s="654"/>
      <c r="S7" s="654"/>
      <c r="T7" s="654"/>
      <c r="U7" s="654"/>
      <c r="V7" s="655"/>
      <c r="W7" s="655"/>
      <c r="X7" s="655"/>
      <c r="Y7" s="655"/>
      <c r="Z7" s="655"/>
      <c r="AA7" s="656"/>
      <c r="AB7" s="79"/>
      <c r="AC7" s="596"/>
      <c r="AD7" s="654" t="s">
        <v>9</v>
      </c>
      <c r="AE7" s="654"/>
      <c r="AF7" s="654"/>
      <c r="AG7" s="654"/>
      <c r="AH7" s="654"/>
      <c r="AI7" s="654"/>
      <c r="AJ7" s="655"/>
      <c r="AK7" s="655"/>
      <c r="AL7" s="656"/>
      <c r="AM7" s="89"/>
      <c r="AN7" s="596"/>
      <c r="AO7" s="657" t="s">
        <v>9</v>
      </c>
      <c r="AP7" s="657"/>
      <c r="AQ7" s="657"/>
      <c r="AR7" s="657"/>
      <c r="AS7" s="657"/>
      <c r="AT7" s="657"/>
      <c r="AU7" s="658"/>
      <c r="AV7" s="658"/>
      <c r="AW7" s="659"/>
      <c r="AX7" s="87"/>
      <c r="AY7" s="596"/>
      <c r="AZ7" s="618"/>
      <c r="BA7" s="661"/>
      <c r="BB7" s="615"/>
    </row>
    <row r="8" spans="2:65" ht="25" customHeight="1" x14ac:dyDescent="0.25">
      <c r="B8" s="584" t="s">
        <v>5</v>
      </c>
      <c r="C8" s="585"/>
      <c r="D8" s="111" t="s">
        <v>104</v>
      </c>
      <c r="E8" s="112" t="s">
        <v>95</v>
      </c>
      <c r="F8" s="113" t="s">
        <v>96</v>
      </c>
      <c r="G8" s="112" t="s">
        <v>98</v>
      </c>
      <c r="H8" s="112" t="s">
        <v>99</v>
      </c>
      <c r="I8" s="114" t="s">
        <v>100</v>
      </c>
      <c r="J8" s="115" t="s">
        <v>101</v>
      </c>
      <c r="K8" s="116" t="s">
        <v>102</v>
      </c>
      <c r="L8" s="117" t="s">
        <v>103</v>
      </c>
      <c r="M8" s="666"/>
      <c r="N8" s="55"/>
      <c r="O8" s="94"/>
      <c r="P8" s="94"/>
      <c r="Q8" s="94"/>
      <c r="R8" s="94"/>
      <c r="S8" s="94"/>
      <c r="T8" s="94"/>
      <c r="U8" s="94"/>
      <c r="V8" s="54"/>
      <c r="W8" s="54"/>
      <c r="X8" s="54"/>
      <c r="Y8" s="54"/>
      <c r="Z8" s="54"/>
      <c r="AA8" s="54"/>
      <c r="AB8" s="56"/>
      <c r="AC8" s="597"/>
      <c r="AD8" s="29"/>
      <c r="AE8" s="29"/>
      <c r="AF8" s="29"/>
      <c r="AG8" s="29"/>
      <c r="AH8" s="29"/>
      <c r="AI8" s="29"/>
      <c r="AJ8" s="27"/>
      <c r="AK8" s="27"/>
      <c r="AL8" s="27"/>
      <c r="AM8" s="30"/>
      <c r="AN8" s="597"/>
      <c r="AO8" s="90"/>
      <c r="AP8" s="90"/>
      <c r="AQ8" s="90"/>
      <c r="AR8" s="90"/>
      <c r="AS8" s="90"/>
      <c r="AT8" s="90"/>
      <c r="AU8" s="31"/>
      <c r="AV8" s="31"/>
      <c r="AW8" s="31"/>
      <c r="AX8" s="88"/>
      <c r="AY8" s="597"/>
      <c r="AZ8" s="619"/>
      <c r="BA8" s="661"/>
      <c r="BB8" s="615"/>
      <c r="BD8" s="4"/>
      <c r="BE8" s="4"/>
      <c r="BF8" s="4"/>
      <c r="BG8" s="5"/>
      <c r="BH8" s="5"/>
      <c r="BI8" s="6"/>
      <c r="BJ8" s="6"/>
      <c r="BK8" s="7"/>
      <c r="BL8" s="6"/>
      <c r="BM8" s="6"/>
    </row>
    <row r="9" spans="2:65" ht="25" customHeight="1" thickBot="1" x14ac:dyDescent="0.3">
      <c r="B9" s="593" t="s">
        <v>27</v>
      </c>
      <c r="C9" s="594"/>
      <c r="D9" s="118">
        <v>5</v>
      </c>
      <c r="E9" s="119">
        <v>5</v>
      </c>
      <c r="F9" s="120">
        <v>5</v>
      </c>
      <c r="G9" s="119">
        <v>5</v>
      </c>
      <c r="H9" s="119">
        <v>5</v>
      </c>
      <c r="I9" s="120">
        <v>5</v>
      </c>
      <c r="J9" s="119">
        <v>5</v>
      </c>
      <c r="K9" s="121">
        <v>5</v>
      </c>
      <c r="L9" s="122">
        <v>5</v>
      </c>
      <c r="M9" s="123">
        <v>25</v>
      </c>
      <c r="N9" s="149"/>
      <c r="O9" s="150"/>
      <c r="P9" s="150"/>
      <c r="Q9" s="150"/>
      <c r="R9" s="150"/>
      <c r="S9" s="150"/>
      <c r="T9" s="150"/>
      <c r="U9" s="150"/>
      <c r="V9" s="152"/>
      <c r="W9" s="152"/>
      <c r="X9" s="152"/>
      <c r="Y9" s="152"/>
      <c r="Z9" s="152"/>
      <c r="AA9" s="152"/>
      <c r="AB9" s="153"/>
      <c r="AC9" s="169">
        <f>SUM(N9:AB9)</f>
        <v>0</v>
      </c>
      <c r="AD9" s="150"/>
      <c r="AE9" s="150"/>
      <c r="AF9" s="150"/>
      <c r="AG9" s="150"/>
      <c r="AH9" s="150"/>
      <c r="AI9" s="150"/>
      <c r="AJ9" s="152"/>
      <c r="AK9" s="152"/>
      <c r="AL9" s="152"/>
      <c r="AM9" s="156"/>
      <c r="AN9" s="169">
        <f>SUM(AD9:AM9)</f>
        <v>0</v>
      </c>
      <c r="AO9" s="150"/>
      <c r="AP9" s="150"/>
      <c r="AQ9" s="150"/>
      <c r="AR9" s="150"/>
      <c r="AS9" s="150"/>
      <c r="AT9" s="150"/>
      <c r="AU9" s="152"/>
      <c r="AV9" s="152"/>
      <c r="AW9" s="152"/>
      <c r="AX9" s="156"/>
      <c r="AY9" s="169">
        <f>SUM(AO9:AX9)</f>
        <v>0</v>
      </c>
      <c r="AZ9" s="175">
        <v>100</v>
      </c>
      <c r="BA9" s="662"/>
      <c r="BB9" s="616"/>
      <c r="BD9" s="6"/>
      <c r="BE9" s="6"/>
      <c r="BF9" s="6"/>
      <c r="BG9" s="5"/>
      <c r="BH9" s="5"/>
      <c r="BI9" s="8"/>
      <c r="BJ9" s="8"/>
      <c r="BK9" s="8"/>
      <c r="BL9" s="8"/>
      <c r="BM9" s="8"/>
    </row>
    <row r="10" spans="2:65" ht="25" customHeight="1" x14ac:dyDescent="0.25">
      <c r="B10" s="124">
        <v>1</v>
      </c>
      <c r="C10" s="129"/>
      <c r="D10" s="130"/>
      <c r="E10" s="131"/>
      <c r="F10" s="132"/>
      <c r="G10" s="131"/>
      <c r="H10" s="131"/>
      <c r="I10" s="132"/>
      <c r="J10" s="131"/>
      <c r="K10" s="133"/>
      <c r="L10" s="134"/>
      <c r="M10" s="35" t="str">
        <f>IF(AND(ISNUMBER(C10),COUNTA(G10:I10)&lt;=1,COUNTA(J10:L10)&lt;=1),SUM(D10:L10),"")</f>
        <v/>
      </c>
      <c r="N10" s="135"/>
      <c r="O10" s="135"/>
      <c r="P10" s="135"/>
      <c r="Q10" s="135"/>
      <c r="R10" s="135"/>
      <c r="S10" s="135"/>
      <c r="T10" s="135"/>
      <c r="U10" s="135"/>
      <c r="V10" s="136"/>
      <c r="W10" s="136"/>
      <c r="X10" s="136"/>
      <c r="Y10" s="136"/>
      <c r="Z10" s="136"/>
      <c r="AA10" s="136"/>
      <c r="AB10" s="137"/>
      <c r="AC10" s="138" t="str">
        <f t="shared" ref="AC10:AC39" si="0">IF(ISNUMBER(C10),SUM(N10:AB10),"")</f>
        <v/>
      </c>
      <c r="AD10" s="135"/>
      <c r="AE10" s="135"/>
      <c r="AF10" s="135"/>
      <c r="AG10" s="135"/>
      <c r="AH10" s="135"/>
      <c r="AI10" s="135"/>
      <c r="AJ10" s="136"/>
      <c r="AK10" s="136"/>
      <c r="AL10" s="136"/>
      <c r="AM10" s="139"/>
      <c r="AN10" s="138" t="str">
        <f t="shared" ref="AN10:AN39" si="1">IF(ISNUMBER(C10),SUM(AD10:AM10),"")</f>
        <v/>
      </c>
      <c r="AO10" s="135"/>
      <c r="AP10" s="135"/>
      <c r="AQ10" s="135"/>
      <c r="AR10" s="135"/>
      <c r="AS10" s="135"/>
      <c r="AT10" s="135"/>
      <c r="AU10" s="136"/>
      <c r="AV10" s="136"/>
      <c r="AW10" s="136"/>
      <c r="AX10" s="139"/>
      <c r="AY10" s="138" t="str">
        <f t="shared" ref="AY10:AY39" si="2">IF(ISNUMBER(C10),SUM(AO10:AX10),"")</f>
        <v/>
      </c>
      <c r="AZ10" s="170" t="str">
        <f t="shared" ref="AZ10:AZ39" si="3">IF(ISNUMBER(C10),ROUND(M10+AC10+AN10+AY10,0),"")</f>
        <v/>
      </c>
      <c r="BA10" s="172"/>
      <c r="BB10" s="69" t="str">
        <f>IF(ISNUMBER(C10),IF(VLOOKUP(AZ10,'Verrechnungs- Notenpunkte'!$D$5:$E$20,2,TRUE)-BA10&gt;=0,VLOOKUP(AZ10,'Verrechnungs- Notenpunkte'!$D$5:$E$20,2,TRUE)-BA10,0),"")</f>
        <v/>
      </c>
      <c r="BD10" s="6"/>
      <c r="BE10" s="6"/>
      <c r="BF10" s="6"/>
      <c r="BG10" s="5"/>
      <c r="BH10" s="5"/>
      <c r="BI10" s="6"/>
      <c r="BJ10" s="6"/>
      <c r="BK10" s="6"/>
      <c r="BL10" s="6"/>
      <c r="BM10" s="6"/>
    </row>
    <row r="11" spans="2:65" ht="25" customHeight="1" x14ac:dyDescent="0.25">
      <c r="B11" s="125">
        <v>2</v>
      </c>
      <c r="C11" s="140"/>
      <c r="D11" s="141"/>
      <c r="E11" s="142"/>
      <c r="F11" s="143"/>
      <c r="G11" s="142"/>
      <c r="H11" s="142"/>
      <c r="I11" s="143"/>
      <c r="J11" s="142"/>
      <c r="K11" s="144"/>
      <c r="L11" s="145"/>
      <c r="M11" s="146" t="str">
        <f t="shared" ref="M11:M39" si="4">IF(AND(ISNUMBER(C11),COUNTA(G11:I11)&lt;=1,COUNTA(J11:L11)&lt;=1),SUM(D11:L11),"")</f>
        <v/>
      </c>
      <c r="N11" s="142"/>
      <c r="O11" s="142"/>
      <c r="P11" s="142"/>
      <c r="Q11" s="142"/>
      <c r="R11" s="142"/>
      <c r="S11" s="142"/>
      <c r="T11" s="142"/>
      <c r="U11" s="142"/>
      <c r="V11" s="144"/>
      <c r="W11" s="144"/>
      <c r="X11" s="144"/>
      <c r="Y11" s="144"/>
      <c r="Z11" s="144"/>
      <c r="AA11" s="144"/>
      <c r="AB11" s="145"/>
      <c r="AC11" s="138" t="str">
        <f t="shared" si="0"/>
        <v/>
      </c>
      <c r="AD11" s="142"/>
      <c r="AE11" s="142"/>
      <c r="AF11" s="142"/>
      <c r="AG11" s="142"/>
      <c r="AH11" s="142"/>
      <c r="AI11" s="142"/>
      <c r="AJ11" s="144"/>
      <c r="AK11" s="144"/>
      <c r="AL11" s="144"/>
      <c r="AM11" s="147"/>
      <c r="AN11" s="138" t="str">
        <f t="shared" si="1"/>
        <v/>
      </c>
      <c r="AO11" s="142"/>
      <c r="AP11" s="142"/>
      <c r="AQ11" s="142"/>
      <c r="AR11" s="142"/>
      <c r="AS11" s="142"/>
      <c r="AT11" s="142"/>
      <c r="AU11" s="144"/>
      <c r="AV11" s="144"/>
      <c r="AW11" s="144"/>
      <c r="AX11" s="147"/>
      <c r="AY11" s="138" t="str">
        <f t="shared" si="2"/>
        <v/>
      </c>
      <c r="AZ11" s="170" t="str">
        <f t="shared" si="3"/>
        <v/>
      </c>
      <c r="BA11" s="173"/>
      <c r="BB11" s="67" t="str">
        <f>IF(ISNUMBER(C11),IF(VLOOKUP(AZ11,'Verrechnungs- Notenpunkte'!$D$5:$E$20,2,TRUE)-BA11&gt;=0,VLOOKUP(AZ11,'Verrechnungs- Notenpunkte'!$D$5:$E$20,2,TRUE)-BA11,0),"")</f>
        <v/>
      </c>
    </row>
    <row r="12" spans="2:65" ht="25" customHeight="1" x14ac:dyDescent="0.25">
      <c r="B12" s="125">
        <v>3</v>
      </c>
      <c r="C12" s="140"/>
      <c r="D12" s="141"/>
      <c r="E12" s="142"/>
      <c r="F12" s="143"/>
      <c r="G12" s="142"/>
      <c r="H12" s="142"/>
      <c r="I12" s="143"/>
      <c r="J12" s="142"/>
      <c r="K12" s="144"/>
      <c r="L12" s="145"/>
      <c r="M12" s="146" t="str">
        <f t="shared" si="4"/>
        <v/>
      </c>
      <c r="N12" s="142"/>
      <c r="O12" s="142"/>
      <c r="P12" s="142"/>
      <c r="Q12" s="142"/>
      <c r="R12" s="142"/>
      <c r="S12" s="142"/>
      <c r="T12" s="142"/>
      <c r="U12" s="142"/>
      <c r="V12" s="144"/>
      <c r="W12" s="144"/>
      <c r="X12" s="144"/>
      <c r="Y12" s="144"/>
      <c r="Z12" s="144"/>
      <c r="AA12" s="144"/>
      <c r="AB12" s="145"/>
      <c r="AC12" s="138" t="str">
        <f t="shared" si="0"/>
        <v/>
      </c>
      <c r="AD12" s="142"/>
      <c r="AE12" s="142"/>
      <c r="AF12" s="142"/>
      <c r="AG12" s="142"/>
      <c r="AH12" s="142"/>
      <c r="AI12" s="142"/>
      <c r="AJ12" s="144"/>
      <c r="AK12" s="144"/>
      <c r="AL12" s="144"/>
      <c r="AM12" s="147"/>
      <c r="AN12" s="138" t="str">
        <f t="shared" si="1"/>
        <v/>
      </c>
      <c r="AO12" s="142"/>
      <c r="AP12" s="142"/>
      <c r="AQ12" s="142"/>
      <c r="AR12" s="142"/>
      <c r="AS12" s="142"/>
      <c r="AT12" s="142"/>
      <c r="AU12" s="144"/>
      <c r="AV12" s="144"/>
      <c r="AW12" s="144"/>
      <c r="AX12" s="147"/>
      <c r="AY12" s="138" t="str">
        <f t="shared" si="2"/>
        <v/>
      </c>
      <c r="AZ12" s="170" t="str">
        <f t="shared" si="3"/>
        <v/>
      </c>
      <c r="BA12" s="173"/>
      <c r="BB12" s="67" t="str">
        <f>IF(ISNUMBER(C12),IF(VLOOKUP(AZ12,'Verrechnungs- Notenpunkte'!$D$5:$E$20,2,TRUE)-BA12&gt;=0,VLOOKUP(AZ12,'Verrechnungs- Notenpunkte'!$D$5:$E$20,2,TRUE)-BA12,0),"")</f>
        <v/>
      </c>
    </row>
    <row r="13" spans="2:65" ht="25" customHeight="1" x14ac:dyDescent="0.25">
      <c r="B13" s="125">
        <v>4</v>
      </c>
      <c r="C13" s="140"/>
      <c r="D13" s="141"/>
      <c r="E13" s="142"/>
      <c r="F13" s="143"/>
      <c r="G13" s="142"/>
      <c r="H13" s="142"/>
      <c r="I13" s="143"/>
      <c r="J13" s="142"/>
      <c r="K13" s="144"/>
      <c r="L13" s="145"/>
      <c r="M13" s="146" t="str">
        <f t="shared" si="4"/>
        <v/>
      </c>
      <c r="N13" s="142"/>
      <c r="O13" s="142"/>
      <c r="P13" s="142"/>
      <c r="Q13" s="142"/>
      <c r="R13" s="142"/>
      <c r="S13" s="142"/>
      <c r="T13" s="142"/>
      <c r="U13" s="142"/>
      <c r="V13" s="144"/>
      <c r="W13" s="144"/>
      <c r="X13" s="144"/>
      <c r="Y13" s="144"/>
      <c r="Z13" s="144"/>
      <c r="AA13" s="144"/>
      <c r="AB13" s="145"/>
      <c r="AC13" s="138" t="str">
        <f t="shared" si="0"/>
        <v/>
      </c>
      <c r="AD13" s="142"/>
      <c r="AE13" s="142"/>
      <c r="AF13" s="142"/>
      <c r="AG13" s="142"/>
      <c r="AH13" s="142"/>
      <c r="AI13" s="142"/>
      <c r="AJ13" s="144"/>
      <c r="AK13" s="144"/>
      <c r="AL13" s="144"/>
      <c r="AM13" s="147"/>
      <c r="AN13" s="138" t="str">
        <f t="shared" si="1"/>
        <v/>
      </c>
      <c r="AO13" s="142"/>
      <c r="AP13" s="142"/>
      <c r="AQ13" s="142"/>
      <c r="AR13" s="142"/>
      <c r="AS13" s="142"/>
      <c r="AT13" s="142"/>
      <c r="AU13" s="144"/>
      <c r="AV13" s="144"/>
      <c r="AW13" s="144"/>
      <c r="AX13" s="147"/>
      <c r="AY13" s="138" t="str">
        <f t="shared" si="2"/>
        <v/>
      </c>
      <c r="AZ13" s="170" t="str">
        <f t="shared" si="3"/>
        <v/>
      </c>
      <c r="BA13" s="173"/>
      <c r="BB13" s="67" t="str">
        <f>IF(ISNUMBER(C13),IF(VLOOKUP(AZ13,'Verrechnungs- Notenpunkte'!$D$5:$E$20,2,TRUE)-BA13&gt;=0,VLOOKUP(AZ13,'Verrechnungs- Notenpunkte'!$D$5:$E$20,2,TRUE)-BA13,0),"")</f>
        <v/>
      </c>
    </row>
    <row r="14" spans="2:65" ht="25" customHeight="1" thickBot="1" x14ac:dyDescent="0.3">
      <c r="B14" s="126">
        <v>5</v>
      </c>
      <c r="C14" s="148"/>
      <c r="D14" s="149"/>
      <c r="E14" s="150"/>
      <c r="F14" s="151"/>
      <c r="G14" s="150"/>
      <c r="H14" s="150"/>
      <c r="I14" s="151"/>
      <c r="J14" s="150"/>
      <c r="K14" s="152"/>
      <c r="L14" s="153"/>
      <c r="M14" s="154" t="str">
        <f t="shared" si="4"/>
        <v/>
      </c>
      <c r="N14" s="150"/>
      <c r="O14" s="150"/>
      <c r="P14" s="150"/>
      <c r="Q14" s="150"/>
      <c r="R14" s="150"/>
      <c r="S14" s="150"/>
      <c r="T14" s="150"/>
      <c r="U14" s="150"/>
      <c r="V14" s="152"/>
      <c r="W14" s="152"/>
      <c r="X14" s="152"/>
      <c r="Y14" s="152"/>
      <c r="Z14" s="152"/>
      <c r="AA14" s="152"/>
      <c r="AB14" s="153"/>
      <c r="AC14" s="155" t="str">
        <f t="shared" si="0"/>
        <v/>
      </c>
      <c r="AD14" s="150"/>
      <c r="AE14" s="150"/>
      <c r="AF14" s="150"/>
      <c r="AG14" s="150"/>
      <c r="AH14" s="150"/>
      <c r="AI14" s="150"/>
      <c r="AJ14" s="152"/>
      <c r="AK14" s="152"/>
      <c r="AL14" s="152"/>
      <c r="AM14" s="156"/>
      <c r="AN14" s="155" t="str">
        <f t="shared" si="1"/>
        <v/>
      </c>
      <c r="AO14" s="150"/>
      <c r="AP14" s="150"/>
      <c r="AQ14" s="150"/>
      <c r="AR14" s="150"/>
      <c r="AS14" s="150"/>
      <c r="AT14" s="150"/>
      <c r="AU14" s="152"/>
      <c r="AV14" s="152"/>
      <c r="AW14" s="152"/>
      <c r="AX14" s="156"/>
      <c r="AY14" s="155" t="str">
        <f t="shared" si="2"/>
        <v/>
      </c>
      <c r="AZ14" s="171" t="str">
        <f t="shared" si="3"/>
        <v/>
      </c>
      <c r="BA14" s="174"/>
      <c r="BB14" s="68" t="str">
        <f>IF(ISNUMBER(C14),IF(VLOOKUP(AZ14,'Verrechnungs- Notenpunkte'!$D$5:$E$20,2,TRUE)-BA14&gt;=0,VLOOKUP(AZ14,'Verrechnungs- Notenpunkte'!$D$5:$E$20,2,TRUE)-BA14,0),"")</f>
        <v/>
      </c>
    </row>
    <row r="15" spans="2:65" ht="25" customHeight="1" x14ac:dyDescent="0.25">
      <c r="B15" s="124">
        <v>6</v>
      </c>
      <c r="C15" s="157"/>
      <c r="D15" s="158"/>
      <c r="E15" s="135"/>
      <c r="F15" s="159"/>
      <c r="G15" s="135"/>
      <c r="H15" s="135"/>
      <c r="I15" s="159"/>
      <c r="J15" s="135"/>
      <c r="K15" s="135"/>
      <c r="L15" s="137"/>
      <c r="M15" s="35" t="str">
        <f t="shared" si="4"/>
        <v/>
      </c>
      <c r="N15" s="135"/>
      <c r="O15" s="135"/>
      <c r="P15" s="135"/>
      <c r="Q15" s="135"/>
      <c r="R15" s="135"/>
      <c r="S15" s="135"/>
      <c r="T15" s="135"/>
      <c r="U15" s="135"/>
      <c r="V15" s="136"/>
      <c r="W15" s="136"/>
      <c r="X15" s="136"/>
      <c r="Y15" s="136"/>
      <c r="Z15" s="136"/>
      <c r="AA15" s="136"/>
      <c r="AB15" s="137"/>
      <c r="AC15" s="138" t="str">
        <f t="shared" si="0"/>
        <v/>
      </c>
      <c r="AD15" s="135"/>
      <c r="AE15" s="135"/>
      <c r="AF15" s="135"/>
      <c r="AG15" s="135"/>
      <c r="AH15" s="135"/>
      <c r="AI15" s="135"/>
      <c r="AJ15" s="136"/>
      <c r="AK15" s="136"/>
      <c r="AL15" s="136"/>
      <c r="AM15" s="139"/>
      <c r="AN15" s="138" t="str">
        <f t="shared" si="1"/>
        <v/>
      </c>
      <c r="AO15" s="135"/>
      <c r="AP15" s="135"/>
      <c r="AQ15" s="135"/>
      <c r="AR15" s="135"/>
      <c r="AS15" s="135"/>
      <c r="AT15" s="135"/>
      <c r="AU15" s="136"/>
      <c r="AV15" s="136"/>
      <c r="AW15" s="136"/>
      <c r="AX15" s="139"/>
      <c r="AY15" s="138" t="str">
        <f t="shared" si="2"/>
        <v/>
      </c>
      <c r="AZ15" s="170" t="str">
        <f t="shared" si="3"/>
        <v/>
      </c>
      <c r="BA15" s="172"/>
      <c r="BB15" s="69" t="str">
        <f>IF(ISNUMBER(C15),IF(VLOOKUP(AZ15,'Verrechnungs- Notenpunkte'!$D$5:$E$20,2,TRUE)-BA15&gt;=0,VLOOKUP(AZ15,'Verrechnungs- Notenpunkte'!$D$5:$E$20,2,TRUE)-BA15,0),"")</f>
        <v/>
      </c>
    </row>
    <row r="16" spans="2:65" ht="25" customHeight="1" x14ac:dyDescent="0.25">
      <c r="B16" s="125">
        <v>7</v>
      </c>
      <c r="C16" s="160"/>
      <c r="D16" s="158"/>
      <c r="E16" s="135"/>
      <c r="F16" s="159"/>
      <c r="G16" s="135"/>
      <c r="H16" s="135"/>
      <c r="I16" s="159"/>
      <c r="J16" s="135"/>
      <c r="K16" s="135"/>
      <c r="L16" s="137"/>
      <c r="M16" s="146" t="str">
        <f t="shared" si="4"/>
        <v/>
      </c>
      <c r="N16" s="142"/>
      <c r="O16" s="142"/>
      <c r="P16" s="142"/>
      <c r="Q16" s="142"/>
      <c r="R16" s="142"/>
      <c r="S16" s="142"/>
      <c r="T16" s="142"/>
      <c r="U16" s="142"/>
      <c r="V16" s="144"/>
      <c r="W16" s="144"/>
      <c r="X16" s="144"/>
      <c r="Y16" s="144"/>
      <c r="Z16" s="144"/>
      <c r="AA16" s="144"/>
      <c r="AB16" s="145"/>
      <c r="AC16" s="138" t="str">
        <f t="shared" si="0"/>
        <v/>
      </c>
      <c r="AD16" s="142"/>
      <c r="AE16" s="142"/>
      <c r="AF16" s="142"/>
      <c r="AG16" s="142"/>
      <c r="AH16" s="142"/>
      <c r="AI16" s="142"/>
      <c r="AJ16" s="144"/>
      <c r="AK16" s="144"/>
      <c r="AL16" s="144"/>
      <c r="AM16" s="147"/>
      <c r="AN16" s="138" t="str">
        <f t="shared" si="1"/>
        <v/>
      </c>
      <c r="AO16" s="142"/>
      <c r="AP16" s="142"/>
      <c r="AQ16" s="142"/>
      <c r="AR16" s="142"/>
      <c r="AS16" s="142"/>
      <c r="AT16" s="142"/>
      <c r="AU16" s="144"/>
      <c r="AV16" s="144"/>
      <c r="AW16" s="144"/>
      <c r="AX16" s="147"/>
      <c r="AY16" s="138" t="str">
        <f t="shared" si="2"/>
        <v/>
      </c>
      <c r="AZ16" s="170" t="str">
        <f t="shared" si="3"/>
        <v/>
      </c>
      <c r="BA16" s="173"/>
      <c r="BB16" s="67" t="str">
        <f>IF(ISNUMBER(C16),IF(VLOOKUP(AZ16,'Verrechnungs- Notenpunkte'!$D$5:$E$20,2,TRUE)-BA16&gt;=0,VLOOKUP(AZ16,'Verrechnungs- Notenpunkte'!$D$5:$E$20,2,TRUE)-BA16,0),"")</f>
        <v/>
      </c>
    </row>
    <row r="17" spans="2:63" ht="25" customHeight="1" x14ac:dyDescent="0.25">
      <c r="B17" s="125">
        <v>8</v>
      </c>
      <c r="C17" s="160"/>
      <c r="D17" s="158"/>
      <c r="E17" s="135"/>
      <c r="F17" s="159"/>
      <c r="G17" s="135"/>
      <c r="H17" s="135"/>
      <c r="I17" s="159"/>
      <c r="J17" s="135"/>
      <c r="K17" s="135"/>
      <c r="L17" s="137"/>
      <c r="M17" s="146" t="str">
        <f t="shared" si="4"/>
        <v/>
      </c>
      <c r="N17" s="142"/>
      <c r="O17" s="142"/>
      <c r="P17" s="142"/>
      <c r="Q17" s="142"/>
      <c r="R17" s="142"/>
      <c r="S17" s="142"/>
      <c r="T17" s="142"/>
      <c r="U17" s="142"/>
      <c r="V17" s="144"/>
      <c r="W17" s="144"/>
      <c r="X17" s="144"/>
      <c r="Y17" s="144"/>
      <c r="Z17" s="144"/>
      <c r="AA17" s="144"/>
      <c r="AB17" s="145"/>
      <c r="AC17" s="138" t="str">
        <f t="shared" si="0"/>
        <v/>
      </c>
      <c r="AD17" s="142"/>
      <c r="AE17" s="142"/>
      <c r="AF17" s="142"/>
      <c r="AG17" s="142"/>
      <c r="AH17" s="142"/>
      <c r="AI17" s="142"/>
      <c r="AJ17" s="144"/>
      <c r="AK17" s="144"/>
      <c r="AL17" s="144"/>
      <c r="AM17" s="147"/>
      <c r="AN17" s="138" t="str">
        <f t="shared" si="1"/>
        <v/>
      </c>
      <c r="AO17" s="142"/>
      <c r="AP17" s="142"/>
      <c r="AQ17" s="142"/>
      <c r="AR17" s="142"/>
      <c r="AS17" s="142"/>
      <c r="AT17" s="142"/>
      <c r="AU17" s="144"/>
      <c r="AV17" s="144"/>
      <c r="AW17" s="144"/>
      <c r="AX17" s="147"/>
      <c r="AY17" s="138" t="str">
        <f t="shared" si="2"/>
        <v/>
      </c>
      <c r="AZ17" s="170" t="str">
        <f t="shared" si="3"/>
        <v/>
      </c>
      <c r="BA17" s="173"/>
      <c r="BB17" s="67" t="str">
        <f>IF(ISNUMBER(C17),IF(VLOOKUP(AZ17,'Verrechnungs- Notenpunkte'!$D$5:$E$20,2,TRUE)-BA17&gt;=0,VLOOKUP(AZ17,'Verrechnungs- Notenpunkte'!$D$5:$E$20,2,TRUE)-BA17,0),"")</f>
        <v/>
      </c>
    </row>
    <row r="18" spans="2:63" ht="25" customHeight="1" x14ac:dyDescent="0.25">
      <c r="B18" s="125">
        <v>9</v>
      </c>
      <c r="C18" s="160"/>
      <c r="D18" s="158"/>
      <c r="E18" s="135"/>
      <c r="F18" s="159"/>
      <c r="G18" s="135"/>
      <c r="H18" s="135"/>
      <c r="I18" s="159"/>
      <c r="J18" s="135"/>
      <c r="K18" s="135"/>
      <c r="L18" s="137"/>
      <c r="M18" s="146" t="str">
        <f t="shared" si="4"/>
        <v/>
      </c>
      <c r="N18" s="142"/>
      <c r="O18" s="142"/>
      <c r="P18" s="142"/>
      <c r="Q18" s="142"/>
      <c r="R18" s="142"/>
      <c r="S18" s="142"/>
      <c r="T18" s="142"/>
      <c r="U18" s="142"/>
      <c r="V18" s="144"/>
      <c r="W18" s="144"/>
      <c r="X18" s="144"/>
      <c r="Y18" s="144"/>
      <c r="Z18" s="144"/>
      <c r="AA18" s="144"/>
      <c r="AB18" s="145"/>
      <c r="AC18" s="138" t="str">
        <f t="shared" si="0"/>
        <v/>
      </c>
      <c r="AD18" s="142"/>
      <c r="AE18" s="142"/>
      <c r="AF18" s="142"/>
      <c r="AG18" s="142"/>
      <c r="AH18" s="142"/>
      <c r="AI18" s="142"/>
      <c r="AJ18" s="144"/>
      <c r="AK18" s="144"/>
      <c r="AL18" s="144"/>
      <c r="AM18" s="147"/>
      <c r="AN18" s="138" t="str">
        <f t="shared" si="1"/>
        <v/>
      </c>
      <c r="AO18" s="142"/>
      <c r="AP18" s="142"/>
      <c r="AQ18" s="142"/>
      <c r="AR18" s="142"/>
      <c r="AS18" s="142"/>
      <c r="AT18" s="142"/>
      <c r="AU18" s="144"/>
      <c r="AV18" s="144"/>
      <c r="AW18" s="144"/>
      <c r="AX18" s="147"/>
      <c r="AY18" s="138" t="str">
        <f t="shared" si="2"/>
        <v/>
      </c>
      <c r="AZ18" s="170" t="str">
        <f t="shared" si="3"/>
        <v/>
      </c>
      <c r="BA18" s="173"/>
      <c r="BB18" s="67" t="str">
        <f>IF(ISNUMBER(C18),IF(VLOOKUP(AZ18,'Verrechnungs- Notenpunkte'!$D$5:$E$20,2,TRUE)-BA18&gt;=0,VLOOKUP(AZ18,'Verrechnungs- Notenpunkte'!$D$5:$E$20,2,TRUE)-BA18,0),"")</f>
        <v/>
      </c>
    </row>
    <row r="19" spans="2:63" ht="25" customHeight="1" thickBot="1" x14ac:dyDescent="0.3">
      <c r="B19" s="126">
        <v>10</v>
      </c>
      <c r="C19" s="161"/>
      <c r="D19" s="149"/>
      <c r="E19" s="150"/>
      <c r="F19" s="151"/>
      <c r="G19" s="150"/>
      <c r="H19" s="150"/>
      <c r="I19" s="151"/>
      <c r="J19" s="150"/>
      <c r="K19" s="150"/>
      <c r="L19" s="153"/>
      <c r="M19" s="154" t="str">
        <f t="shared" si="4"/>
        <v/>
      </c>
      <c r="N19" s="150"/>
      <c r="O19" s="150"/>
      <c r="P19" s="150"/>
      <c r="Q19" s="150"/>
      <c r="R19" s="150"/>
      <c r="S19" s="150"/>
      <c r="T19" s="150"/>
      <c r="U19" s="150"/>
      <c r="V19" s="152"/>
      <c r="W19" s="152"/>
      <c r="X19" s="152"/>
      <c r="Y19" s="152"/>
      <c r="Z19" s="152"/>
      <c r="AA19" s="152"/>
      <c r="AB19" s="153"/>
      <c r="AC19" s="155" t="str">
        <f t="shared" si="0"/>
        <v/>
      </c>
      <c r="AD19" s="150"/>
      <c r="AE19" s="150"/>
      <c r="AF19" s="150"/>
      <c r="AG19" s="150"/>
      <c r="AH19" s="150"/>
      <c r="AI19" s="150"/>
      <c r="AJ19" s="152"/>
      <c r="AK19" s="152"/>
      <c r="AL19" s="152"/>
      <c r="AM19" s="156"/>
      <c r="AN19" s="155" t="str">
        <f t="shared" si="1"/>
        <v/>
      </c>
      <c r="AO19" s="150"/>
      <c r="AP19" s="150"/>
      <c r="AQ19" s="150"/>
      <c r="AR19" s="150"/>
      <c r="AS19" s="150"/>
      <c r="AT19" s="150"/>
      <c r="AU19" s="152"/>
      <c r="AV19" s="152"/>
      <c r="AW19" s="152"/>
      <c r="AX19" s="156"/>
      <c r="AY19" s="155" t="str">
        <f t="shared" si="2"/>
        <v/>
      </c>
      <c r="AZ19" s="171" t="str">
        <f t="shared" si="3"/>
        <v/>
      </c>
      <c r="BA19" s="174"/>
      <c r="BB19" s="68" t="str">
        <f>IF(ISNUMBER(C19),IF(VLOOKUP(AZ19,'Verrechnungs- Notenpunkte'!$D$5:$E$20,2,TRUE)-BA19&gt;=0,VLOOKUP(AZ19,'Verrechnungs- Notenpunkte'!$D$5:$E$20,2,TRUE)-BA19,0),"")</f>
        <v/>
      </c>
    </row>
    <row r="20" spans="2:63" ht="25" customHeight="1" x14ac:dyDescent="0.25">
      <c r="B20" s="127">
        <v>11</v>
      </c>
      <c r="C20" s="162"/>
      <c r="D20" s="158"/>
      <c r="E20" s="135"/>
      <c r="F20" s="159"/>
      <c r="G20" s="135"/>
      <c r="H20" s="135"/>
      <c r="I20" s="159"/>
      <c r="J20" s="135"/>
      <c r="K20" s="135"/>
      <c r="L20" s="137"/>
      <c r="M20" s="35" t="str">
        <f t="shared" si="4"/>
        <v/>
      </c>
      <c r="N20" s="135"/>
      <c r="O20" s="135"/>
      <c r="P20" s="135"/>
      <c r="Q20" s="135"/>
      <c r="R20" s="135"/>
      <c r="S20" s="135"/>
      <c r="T20" s="135"/>
      <c r="U20" s="135"/>
      <c r="V20" s="136"/>
      <c r="W20" s="136"/>
      <c r="X20" s="136"/>
      <c r="Y20" s="136"/>
      <c r="Z20" s="136"/>
      <c r="AA20" s="136"/>
      <c r="AB20" s="137"/>
      <c r="AC20" s="138" t="str">
        <f t="shared" si="0"/>
        <v/>
      </c>
      <c r="AD20" s="135"/>
      <c r="AE20" s="135"/>
      <c r="AF20" s="135"/>
      <c r="AG20" s="135"/>
      <c r="AH20" s="135"/>
      <c r="AI20" s="135"/>
      <c r="AJ20" s="136"/>
      <c r="AK20" s="136"/>
      <c r="AL20" s="136"/>
      <c r="AM20" s="139"/>
      <c r="AN20" s="138" t="str">
        <f t="shared" si="1"/>
        <v/>
      </c>
      <c r="AO20" s="135"/>
      <c r="AP20" s="135"/>
      <c r="AQ20" s="135"/>
      <c r="AR20" s="135"/>
      <c r="AS20" s="135"/>
      <c r="AT20" s="135"/>
      <c r="AU20" s="136"/>
      <c r="AV20" s="136"/>
      <c r="AW20" s="136"/>
      <c r="AX20" s="139"/>
      <c r="AY20" s="138" t="str">
        <f t="shared" si="2"/>
        <v/>
      </c>
      <c r="AZ20" s="170" t="str">
        <f t="shared" si="3"/>
        <v/>
      </c>
      <c r="BA20" s="172"/>
      <c r="BB20" s="69" t="str">
        <f>IF(ISNUMBER(C20),IF(VLOOKUP(AZ20,'Verrechnungs- Notenpunkte'!$D$5:$E$20,2,TRUE)-BA20&gt;=0,VLOOKUP(AZ20,'Verrechnungs- Notenpunkte'!$D$5:$E$20,2,TRUE)-BA20,0),"")</f>
        <v/>
      </c>
    </row>
    <row r="21" spans="2:63" ht="25" customHeight="1" x14ac:dyDescent="0.25">
      <c r="B21" s="125">
        <v>12</v>
      </c>
      <c r="C21" s="160"/>
      <c r="D21" s="158"/>
      <c r="E21" s="135"/>
      <c r="F21" s="159"/>
      <c r="G21" s="135"/>
      <c r="H21" s="135"/>
      <c r="I21" s="159"/>
      <c r="J21" s="135"/>
      <c r="K21" s="135"/>
      <c r="L21" s="137"/>
      <c r="M21" s="146" t="str">
        <f t="shared" si="4"/>
        <v/>
      </c>
      <c r="N21" s="142"/>
      <c r="O21" s="142"/>
      <c r="P21" s="142"/>
      <c r="Q21" s="142"/>
      <c r="R21" s="142"/>
      <c r="S21" s="142"/>
      <c r="T21" s="142"/>
      <c r="U21" s="142"/>
      <c r="V21" s="144"/>
      <c r="W21" s="144"/>
      <c r="X21" s="144"/>
      <c r="Y21" s="144"/>
      <c r="Z21" s="144"/>
      <c r="AA21" s="144"/>
      <c r="AB21" s="145"/>
      <c r="AC21" s="138" t="str">
        <f t="shared" si="0"/>
        <v/>
      </c>
      <c r="AD21" s="142"/>
      <c r="AE21" s="142"/>
      <c r="AF21" s="142"/>
      <c r="AG21" s="142"/>
      <c r="AH21" s="142"/>
      <c r="AI21" s="142"/>
      <c r="AJ21" s="144"/>
      <c r="AK21" s="144"/>
      <c r="AL21" s="144"/>
      <c r="AM21" s="147"/>
      <c r="AN21" s="138" t="str">
        <f t="shared" si="1"/>
        <v/>
      </c>
      <c r="AO21" s="142"/>
      <c r="AP21" s="142"/>
      <c r="AQ21" s="142"/>
      <c r="AR21" s="142"/>
      <c r="AS21" s="142"/>
      <c r="AT21" s="142"/>
      <c r="AU21" s="144"/>
      <c r="AV21" s="144"/>
      <c r="AW21" s="144"/>
      <c r="AX21" s="147"/>
      <c r="AY21" s="138" t="str">
        <f t="shared" si="2"/>
        <v/>
      </c>
      <c r="AZ21" s="170" t="str">
        <f t="shared" si="3"/>
        <v/>
      </c>
      <c r="BA21" s="173"/>
      <c r="BB21" s="67" t="str">
        <f>IF(ISNUMBER(C21),IF(VLOOKUP(AZ21,'Verrechnungs- Notenpunkte'!$D$5:$E$20,2,TRUE)-BA21&gt;=0,VLOOKUP(AZ21,'Verrechnungs- Notenpunkte'!$D$5:$E$20,2,TRUE)-BA21,0),"")</f>
        <v/>
      </c>
    </row>
    <row r="22" spans="2:63" ht="25" customHeight="1" x14ac:dyDescent="0.25">
      <c r="B22" s="125">
        <v>13</v>
      </c>
      <c r="C22" s="160"/>
      <c r="D22" s="158"/>
      <c r="E22" s="135"/>
      <c r="F22" s="159"/>
      <c r="G22" s="135"/>
      <c r="H22" s="135"/>
      <c r="I22" s="159"/>
      <c r="J22" s="135"/>
      <c r="K22" s="135"/>
      <c r="L22" s="137"/>
      <c r="M22" s="146" t="str">
        <f t="shared" si="4"/>
        <v/>
      </c>
      <c r="N22" s="142"/>
      <c r="O22" s="142"/>
      <c r="P22" s="142"/>
      <c r="Q22" s="142"/>
      <c r="R22" s="142"/>
      <c r="S22" s="142"/>
      <c r="T22" s="142"/>
      <c r="U22" s="142"/>
      <c r="V22" s="144"/>
      <c r="W22" s="144"/>
      <c r="X22" s="144"/>
      <c r="Y22" s="144"/>
      <c r="Z22" s="144"/>
      <c r="AA22" s="144"/>
      <c r="AB22" s="145"/>
      <c r="AC22" s="138" t="str">
        <f t="shared" si="0"/>
        <v/>
      </c>
      <c r="AD22" s="142"/>
      <c r="AE22" s="142"/>
      <c r="AF22" s="142"/>
      <c r="AG22" s="142"/>
      <c r="AH22" s="142"/>
      <c r="AI22" s="142"/>
      <c r="AJ22" s="144"/>
      <c r="AK22" s="144"/>
      <c r="AL22" s="144"/>
      <c r="AM22" s="147"/>
      <c r="AN22" s="138" t="str">
        <f t="shared" si="1"/>
        <v/>
      </c>
      <c r="AO22" s="142"/>
      <c r="AP22" s="142"/>
      <c r="AQ22" s="142"/>
      <c r="AR22" s="142"/>
      <c r="AS22" s="142"/>
      <c r="AT22" s="142"/>
      <c r="AU22" s="144"/>
      <c r="AV22" s="144"/>
      <c r="AW22" s="144"/>
      <c r="AX22" s="147"/>
      <c r="AY22" s="138" t="str">
        <f t="shared" si="2"/>
        <v/>
      </c>
      <c r="AZ22" s="170" t="str">
        <f t="shared" si="3"/>
        <v/>
      </c>
      <c r="BA22" s="173"/>
      <c r="BB22" s="67" t="str">
        <f>IF(ISNUMBER(C22),IF(VLOOKUP(AZ22,'Verrechnungs- Notenpunkte'!$D$5:$E$20,2,TRUE)-BA22&gt;=0,VLOOKUP(AZ22,'Verrechnungs- Notenpunkte'!$D$5:$E$20,2,TRUE)-BA22,0),"")</f>
        <v/>
      </c>
    </row>
    <row r="23" spans="2:63" ht="25" customHeight="1" x14ac:dyDescent="0.25">
      <c r="B23" s="125">
        <v>14</v>
      </c>
      <c r="C23" s="160"/>
      <c r="D23" s="158"/>
      <c r="E23" s="135"/>
      <c r="F23" s="159"/>
      <c r="G23" s="135"/>
      <c r="H23" s="135"/>
      <c r="I23" s="159"/>
      <c r="J23" s="135"/>
      <c r="K23" s="135"/>
      <c r="L23" s="137"/>
      <c r="M23" s="146" t="str">
        <f t="shared" si="4"/>
        <v/>
      </c>
      <c r="N23" s="142"/>
      <c r="O23" s="142"/>
      <c r="P23" s="142"/>
      <c r="Q23" s="142"/>
      <c r="R23" s="142"/>
      <c r="S23" s="142"/>
      <c r="T23" s="142"/>
      <c r="U23" s="142"/>
      <c r="V23" s="144"/>
      <c r="W23" s="144"/>
      <c r="X23" s="144"/>
      <c r="Y23" s="144"/>
      <c r="Z23" s="144"/>
      <c r="AA23" s="144"/>
      <c r="AB23" s="145"/>
      <c r="AC23" s="138" t="str">
        <f t="shared" si="0"/>
        <v/>
      </c>
      <c r="AD23" s="142"/>
      <c r="AE23" s="142"/>
      <c r="AF23" s="142"/>
      <c r="AG23" s="142"/>
      <c r="AH23" s="142"/>
      <c r="AI23" s="142"/>
      <c r="AJ23" s="144"/>
      <c r="AK23" s="144"/>
      <c r="AL23" s="144"/>
      <c r="AM23" s="147"/>
      <c r="AN23" s="138" t="str">
        <f t="shared" si="1"/>
        <v/>
      </c>
      <c r="AO23" s="142"/>
      <c r="AP23" s="142"/>
      <c r="AQ23" s="142"/>
      <c r="AR23" s="142"/>
      <c r="AS23" s="142"/>
      <c r="AT23" s="142"/>
      <c r="AU23" s="144"/>
      <c r="AV23" s="144"/>
      <c r="AW23" s="144"/>
      <c r="AX23" s="147"/>
      <c r="AY23" s="138" t="str">
        <f t="shared" si="2"/>
        <v/>
      </c>
      <c r="AZ23" s="170" t="str">
        <f t="shared" si="3"/>
        <v/>
      </c>
      <c r="BA23" s="173"/>
      <c r="BB23" s="67" t="str">
        <f>IF(ISNUMBER(C23),IF(VLOOKUP(AZ23,'Verrechnungs- Notenpunkte'!$D$5:$E$20,2,TRUE)-BA23&gt;=0,VLOOKUP(AZ23,'Verrechnungs- Notenpunkte'!$D$5:$E$20,2,TRUE)-BA23,0),"")</f>
        <v/>
      </c>
    </row>
    <row r="24" spans="2:63" ht="25" customHeight="1" thickBot="1" x14ac:dyDescent="0.3">
      <c r="B24" s="128">
        <v>15</v>
      </c>
      <c r="C24" s="163"/>
      <c r="D24" s="149"/>
      <c r="E24" s="150"/>
      <c r="F24" s="151"/>
      <c r="G24" s="150"/>
      <c r="H24" s="150"/>
      <c r="I24" s="151"/>
      <c r="J24" s="150"/>
      <c r="K24" s="150"/>
      <c r="L24" s="153"/>
      <c r="M24" s="164" t="str">
        <f t="shared" si="4"/>
        <v/>
      </c>
      <c r="N24" s="150"/>
      <c r="O24" s="150"/>
      <c r="P24" s="150"/>
      <c r="Q24" s="150"/>
      <c r="R24" s="150"/>
      <c r="S24" s="150"/>
      <c r="T24" s="150"/>
      <c r="U24" s="150"/>
      <c r="V24" s="152"/>
      <c r="W24" s="152"/>
      <c r="X24" s="152"/>
      <c r="Y24" s="152"/>
      <c r="Z24" s="152"/>
      <c r="AA24" s="152"/>
      <c r="AB24" s="153"/>
      <c r="AC24" s="155" t="str">
        <f t="shared" si="0"/>
        <v/>
      </c>
      <c r="AD24" s="150"/>
      <c r="AE24" s="150"/>
      <c r="AF24" s="150"/>
      <c r="AG24" s="150"/>
      <c r="AH24" s="150"/>
      <c r="AI24" s="150"/>
      <c r="AJ24" s="152"/>
      <c r="AK24" s="152"/>
      <c r="AL24" s="152"/>
      <c r="AM24" s="156"/>
      <c r="AN24" s="155" t="str">
        <f t="shared" si="1"/>
        <v/>
      </c>
      <c r="AO24" s="150"/>
      <c r="AP24" s="150"/>
      <c r="AQ24" s="150"/>
      <c r="AR24" s="150"/>
      <c r="AS24" s="150"/>
      <c r="AT24" s="150"/>
      <c r="AU24" s="152"/>
      <c r="AV24" s="152"/>
      <c r="AW24" s="152"/>
      <c r="AX24" s="156"/>
      <c r="AY24" s="155" t="str">
        <f t="shared" si="2"/>
        <v/>
      </c>
      <c r="AZ24" s="171" t="str">
        <f t="shared" si="3"/>
        <v/>
      </c>
      <c r="BA24" s="174"/>
      <c r="BB24" s="68" t="str">
        <f>IF(ISNUMBER(C24),IF(VLOOKUP(AZ24,'Verrechnungs- Notenpunkte'!$D$5:$E$20,2,TRUE)-BA24&gt;=0,VLOOKUP(AZ24,'Verrechnungs- Notenpunkte'!$D$5:$E$20,2,TRUE)-BA24,0),"")</f>
        <v/>
      </c>
      <c r="BF24" s="12"/>
      <c r="BG24" s="12"/>
      <c r="BH24" s="12"/>
      <c r="BI24" s="12"/>
      <c r="BJ24" s="12"/>
      <c r="BK24" s="12"/>
    </row>
    <row r="25" spans="2:63" ht="25" customHeight="1" x14ac:dyDescent="0.25">
      <c r="B25" s="124">
        <v>16</v>
      </c>
      <c r="C25" s="157"/>
      <c r="D25" s="158"/>
      <c r="E25" s="135"/>
      <c r="F25" s="159"/>
      <c r="G25" s="135"/>
      <c r="H25" s="135"/>
      <c r="I25" s="159"/>
      <c r="J25" s="135"/>
      <c r="K25" s="135"/>
      <c r="L25" s="137"/>
      <c r="M25" s="33" t="str">
        <f t="shared" si="4"/>
        <v/>
      </c>
      <c r="N25" s="135"/>
      <c r="O25" s="135"/>
      <c r="P25" s="135"/>
      <c r="Q25" s="135"/>
      <c r="R25" s="135"/>
      <c r="S25" s="135"/>
      <c r="T25" s="135"/>
      <c r="U25" s="135"/>
      <c r="V25" s="136"/>
      <c r="W25" s="136"/>
      <c r="X25" s="136"/>
      <c r="Y25" s="136"/>
      <c r="Z25" s="136"/>
      <c r="AA25" s="136"/>
      <c r="AB25" s="137"/>
      <c r="AC25" s="138" t="str">
        <f t="shared" si="0"/>
        <v/>
      </c>
      <c r="AD25" s="135"/>
      <c r="AE25" s="135"/>
      <c r="AF25" s="135"/>
      <c r="AG25" s="135"/>
      <c r="AH25" s="135"/>
      <c r="AI25" s="135"/>
      <c r="AJ25" s="136"/>
      <c r="AK25" s="136"/>
      <c r="AL25" s="136"/>
      <c r="AM25" s="139"/>
      <c r="AN25" s="138" t="str">
        <f t="shared" si="1"/>
        <v/>
      </c>
      <c r="AO25" s="135"/>
      <c r="AP25" s="135"/>
      <c r="AQ25" s="135"/>
      <c r="AR25" s="135"/>
      <c r="AS25" s="135"/>
      <c r="AT25" s="135"/>
      <c r="AU25" s="136"/>
      <c r="AV25" s="136"/>
      <c r="AW25" s="136"/>
      <c r="AX25" s="139"/>
      <c r="AY25" s="138" t="str">
        <f t="shared" si="2"/>
        <v/>
      </c>
      <c r="AZ25" s="170" t="str">
        <f t="shared" si="3"/>
        <v/>
      </c>
      <c r="BA25" s="172"/>
      <c r="BB25" s="69" t="str">
        <f>IF(ISNUMBER(C25),IF(VLOOKUP(AZ25,'Verrechnungs- Notenpunkte'!$D$5:$E$20,2,TRUE)-BA25&gt;=0,VLOOKUP(AZ25,'Verrechnungs- Notenpunkte'!$D$5:$E$20,2,TRUE)-BA25,0),"")</f>
        <v/>
      </c>
      <c r="BF25" s="12"/>
      <c r="BG25" s="12"/>
      <c r="BH25" s="12"/>
      <c r="BI25" s="12"/>
      <c r="BJ25" s="12"/>
      <c r="BK25" s="12"/>
    </row>
    <row r="26" spans="2:63" ht="25" customHeight="1" x14ac:dyDescent="0.25">
      <c r="B26" s="125">
        <v>17</v>
      </c>
      <c r="C26" s="160"/>
      <c r="D26" s="158"/>
      <c r="E26" s="135"/>
      <c r="F26" s="159"/>
      <c r="G26" s="135"/>
      <c r="H26" s="135"/>
      <c r="I26" s="159"/>
      <c r="J26" s="135"/>
      <c r="K26" s="135"/>
      <c r="L26" s="137"/>
      <c r="M26" s="146" t="str">
        <f t="shared" si="4"/>
        <v/>
      </c>
      <c r="N26" s="142"/>
      <c r="O26" s="142"/>
      <c r="P26" s="142"/>
      <c r="Q26" s="142"/>
      <c r="R26" s="142"/>
      <c r="S26" s="142"/>
      <c r="T26" s="142"/>
      <c r="U26" s="142"/>
      <c r="V26" s="144"/>
      <c r="W26" s="144"/>
      <c r="X26" s="144"/>
      <c r="Y26" s="144"/>
      <c r="Z26" s="144"/>
      <c r="AA26" s="144"/>
      <c r="AB26" s="145"/>
      <c r="AC26" s="138" t="str">
        <f t="shared" si="0"/>
        <v/>
      </c>
      <c r="AD26" s="142"/>
      <c r="AE26" s="142"/>
      <c r="AF26" s="142"/>
      <c r="AG26" s="142"/>
      <c r="AH26" s="142"/>
      <c r="AI26" s="142"/>
      <c r="AJ26" s="144"/>
      <c r="AK26" s="144"/>
      <c r="AL26" s="144"/>
      <c r="AM26" s="147"/>
      <c r="AN26" s="138" t="str">
        <f t="shared" si="1"/>
        <v/>
      </c>
      <c r="AO26" s="142"/>
      <c r="AP26" s="142"/>
      <c r="AQ26" s="142"/>
      <c r="AR26" s="142"/>
      <c r="AS26" s="142"/>
      <c r="AT26" s="142"/>
      <c r="AU26" s="144"/>
      <c r="AV26" s="144"/>
      <c r="AW26" s="144"/>
      <c r="AX26" s="147"/>
      <c r="AY26" s="138" t="str">
        <f t="shared" si="2"/>
        <v/>
      </c>
      <c r="AZ26" s="170" t="str">
        <f t="shared" si="3"/>
        <v/>
      </c>
      <c r="BA26" s="173"/>
      <c r="BB26" s="67" t="str">
        <f>IF(ISNUMBER(C26),IF(VLOOKUP(AZ26,'Verrechnungs- Notenpunkte'!$D$5:$E$20,2,TRUE)-BA26&gt;=0,VLOOKUP(AZ26,'Verrechnungs- Notenpunkte'!$D$5:$E$20,2,TRUE)-BA26,0),"")</f>
        <v/>
      </c>
      <c r="BF26" s="12"/>
      <c r="BG26" s="12"/>
      <c r="BH26" s="12"/>
      <c r="BI26" s="12"/>
      <c r="BJ26" s="12"/>
      <c r="BK26" s="12"/>
    </row>
    <row r="27" spans="2:63" ht="25" customHeight="1" x14ac:dyDescent="0.25">
      <c r="B27" s="125">
        <v>18</v>
      </c>
      <c r="C27" s="160"/>
      <c r="D27" s="158"/>
      <c r="E27" s="135"/>
      <c r="F27" s="159"/>
      <c r="G27" s="135"/>
      <c r="H27" s="135"/>
      <c r="I27" s="159"/>
      <c r="J27" s="135"/>
      <c r="K27" s="135"/>
      <c r="L27" s="137"/>
      <c r="M27" s="146" t="str">
        <f t="shared" si="4"/>
        <v/>
      </c>
      <c r="N27" s="142"/>
      <c r="O27" s="142"/>
      <c r="P27" s="142"/>
      <c r="Q27" s="142"/>
      <c r="R27" s="142"/>
      <c r="S27" s="142"/>
      <c r="T27" s="142"/>
      <c r="U27" s="142"/>
      <c r="V27" s="144"/>
      <c r="W27" s="144"/>
      <c r="X27" s="144"/>
      <c r="Y27" s="144"/>
      <c r="Z27" s="144"/>
      <c r="AA27" s="144"/>
      <c r="AB27" s="145"/>
      <c r="AC27" s="138" t="str">
        <f t="shared" si="0"/>
        <v/>
      </c>
      <c r="AD27" s="142"/>
      <c r="AE27" s="142"/>
      <c r="AF27" s="142"/>
      <c r="AG27" s="142"/>
      <c r="AH27" s="142"/>
      <c r="AI27" s="142"/>
      <c r="AJ27" s="144"/>
      <c r="AK27" s="144"/>
      <c r="AL27" s="144"/>
      <c r="AM27" s="147"/>
      <c r="AN27" s="138" t="str">
        <f t="shared" si="1"/>
        <v/>
      </c>
      <c r="AO27" s="142"/>
      <c r="AP27" s="142"/>
      <c r="AQ27" s="142"/>
      <c r="AR27" s="142"/>
      <c r="AS27" s="142"/>
      <c r="AT27" s="142"/>
      <c r="AU27" s="144"/>
      <c r="AV27" s="144"/>
      <c r="AW27" s="144"/>
      <c r="AX27" s="147"/>
      <c r="AY27" s="138" t="str">
        <f t="shared" si="2"/>
        <v/>
      </c>
      <c r="AZ27" s="170" t="str">
        <f t="shared" si="3"/>
        <v/>
      </c>
      <c r="BA27" s="173"/>
      <c r="BB27" s="67" t="str">
        <f>IF(ISNUMBER(C27),IF(VLOOKUP(AZ27,'Verrechnungs- Notenpunkte'!$D$5:$E$20,2,TRUE)-BA27&gt;=0,VLOOKUP(AZ27,'Verrechnungs- Notenpunkte'!$D$5:$E$20,2,TRUE)-BA27,0),"")</f>
        <v/>
      </c>
      <c r="BF27" s="12"/>
      <c r="BG27" s="12"/>
      <c r="BH27" s="12"/>
      <c r="BI27" s="12"/>
      <c r="BJ27" s="12"/>
      <c r="BK27" s="12"/>
    </row>
    <row r="28" spans="2:63" ht="25" customHeight="1" x14ac:dyDescent="0.25">
      <c r="B28" s="125">
        <v>19</v>
      </c>
      <c r="C28" s="160"/>
      <c r="D28" s="158"/>
      <c r="E28" s="135"/>
      <c r="F28" s="159"/>
      <c r="G28" s="135"/>
      <c r="H28" s="135"/>
      <c r="I28" s="159"/>
      <c r="J28" s="135"/>
      <c r="K28" s="135"/>
      <c r="L28" s="137"/>
      <c r="M28" s="146" t="str">
        <f t="shared" si="4"/>
        <v/>
      </c>
      <c r="N28" s="142"/>
      <c r="O28" s="142"/>
      <c r="P28" s="142"/>
      <c r="Q28" s="142"/>
      <c r="R28" s="142"/>
      <c r="S28" s="142"/>
      <c r="T28" s="142"/>
      <c r="U28" s="142"/>
      <c r="V28" s="144"/>
      <c r="W28" s="144"/>
      <c r="X28" s="144"/>
      <c r="Y28" s="144"/>
      <c r="Z28" s="144"/>
      <c r="AA28" s="144"/>
      <c r="AB28" s="145"/>
      <c r="AC28" s="138" t="str">
        <f t="shared" si="0"/>
        <v/>
      </c>
      <c r="AD28" s="142"/>
      <c r="AE28" s="142"/>
      <c r="AF28" s="142"/>
      <c r="AG28" s="142"/>
      <c r="AH28" s="142"/>
      <c r="AI28" s="142"/>
      <c r="AJ28" s="144"/>
      <c r="AK28" s="144"/>
      <c r="AL28" s="144"/>
      <c r="AM28" s="147"/>
      <c r="AN28" s="138" t="str">
        <f t="shared" si="1"/>
        <v/>
      </c>
      <c r="AO28" s="142"/>
      <c r="AP28" s="142"/>
      <c r="AQ28" s="142"/>
      <c r="AR28" s="142"/>
      <c r="AS28" s="142"/>
      <c r="AT28" s="142"/>
      <c r="AU28" s="144"/>
      <c r="AV28" s="144"/>
      <c r="AW28" s="144"/>
      <c r="AX28" s="147"/>
      <c r="AY28" s="138" t="str">
        <f t="shared" si="2"/>
        <v/>
      </c>
      <c r="AZ28" s="170" t="str">
        <f t="shared" si="3"/>
        <v/>
      </c>
      <c r="BA28" s="173"/>
      <c r="BB28" s="67" t="str">
        <f>IF(ISNUMBER(C28),IF(VLOOKUP(AZ28,'Verrechnungs- Notenpunkte'!$D$5:$E$20,2,TRUE)-BA28&gt;=0,VLOOKUP(AZ28,'Verrechnungs- Notenpunkte'!$D$5:$E$20,2,TRUE)-BA28,0),"")</f>
        <v/>
      </c>
      <c r="BF28" s="12"/>
      <c r="BG28" s="12"/>
      <c r="BH28" s="12"/>
      <c r="BI28" s="12"/>
      <c r="BJ28" s="12"/>
      <c r="BK28" s="12"/>
    </row>
    <row r="29" spans="2:63" ht="25" customHeight="1" thickBot="1" x14ac:dyDescent="0.3">
      <c r="B29" s="126">
        <v>20</v>
      </c>
      <c r="C29" s="161"/>
      <c r="D29" s="149"/>
      <c r="E29" s="150"/>
      <c r="F29" s="151"/>
      <c r="G29" s="150"/>
      <c r="H29" s="150"/>
      <c r="I29" s="151"/>
      <c r="J29" s="150"/>
      <c r="K29" s="150"/>
      <c r="L29" s="153"/>
      <c r="M29" s="154" t="str">
        <f t="shared" si="4"/>
        <v/>
      </c>
      <c r="N29" s="150"/>
      <c r="O29" s="150"/>
      <c r="P29" s="150"/>
      <c r="Q29" s="150"/>
      <c r="R29" s="150"/>
      <c r="S29" s="150"/>
      <c r="T29" s="150"/>
      <c r="U29" s="150"/>
      <c r="V29" s="152"/>
      <c r="W29" s="152"/>
      <c r="X29" s="152"/>
      <c r="Y29" s="152"/>
      <c r="Z29" s="152"/>
      <c r="AA29" s="152"/>
      <c r="AB29" s="153"/>
      <c r="AC29" s="155" t="str">
        <f t="shared" si="0"/>
        <v/>
      </c>
      <c r="AD29" s="150"/>
      <c r="AE29" s="150"/>
      <c r="AF29" s="150"/>
      <c r="AG29" s="150"/>
      <c r="AH29" s="150"/>
      <c r="AI29" s="150"/>
      <c r="AJ29" s="152"/>
      <c r="AK29" s="152"/>
      <c r="AL29" s="152"/>
      <c r="AM29" s="156"/>
      <c r="AN29" s="155" t="str">
        <f t="shared" si="1"/>
        <v/>
      </c>
      <c r="AO29" s="150"/>
      <c r="AP29" s="150"/>
      <c r="AQ29" s="150"/>
      <c r="AR29" s="150"/>
      <c r="AS29" s="150"/>
      <c r="AT29" s="150"/>
      <c r="AU29" s="152"/>
      <c r="AV29" s="152"/>
      <c r="AW29" s="152"/>
      <c r="AX29" s="156"/>
      <c r="AY29" s="155" t="str">
        <f t="shared" si="2"/>
        <v/>
      </c>
      <c r="AZ29" s="171" t="str">
        <f t="shared" si="3"/>
        <v/>
      </c>
      <c r="BA29" s="174"/>
      <c r="BB29" s="68" t="str">
        <f>IF(ISNUMBER(C29),IF(VLOOKUP(AZ29,'Verrechnungs- Notenpunkte'!$D$5:$E$20,2,TRUE)-BA29&gt;=0,VLOOKUP(AZ29,'Verrechnungs- Notenpunkte'!$D$5:$E$20,2,TRUE)-BA29,0),"")</f>
        <v/>
      </c>
      <c r="BF29" s="12"/>
      <c r="BG29" s="12"/>
      <c r="BH29" s="12"/>
      <c r="BI29" s="12"/>
      <c r="BJ29" s="12"/>
      <c r="BK29" s="12"/>
    </row>
    <row r="30" spans="2:63" ht="25" customHeight="1" x14ac:dyDescent="0.25">
      <c r="B30" s="127">
        <v>21</v>
      </c>
      <c r="C30" s="162"/>
      <c r="D30" s="158"/>
      <c r="E30" s="135"/>
      <c r="F30" s="159"/>
      <c r="G30" s="135"/>
      <c r="H30" s="135"/>
      <c r="I30" s="159"/>
      <c r="J30" s="135"/>
      <c r="K30" s="135"/>
      <c r="L30" s="137"/>
      <c r="M30" s="35" t="str">
        <f t="shared" si="4"/>
        <v/>
      </c>
      <c r="N30" s="135"/>
      <c r="O30" s="135"/>
      <c r="P30" s="135"/>
      <c r="Q30" s="135"/>
      <c r="R30" s="135"/>
      <c r="S30" s="135"/>
      <c r="T30" s="135"/>
      <c r="U30" s="135"/>
      <c r="V30" s="136"/>
      <c r="W30" s="136"/>
      <c r="X30" s="136"/>
      <c r="Y30" s="136"/>
      <c r="Z30" s="136"/>
      <c r="AA30" s="136"/>
      <c r="AB30" s="137"/>
      <c r="AC30" s="138" t="str">
        <f t="shared" si="0"/>
        <v/>
      </c>
      <c r="AD30" s="135"/>
      <c r="AE30" s="135"/>
      <c r="AF30" s="135"/>
      <c r="AG30" s="135"/>
      <c r="AH30" s="135"/>
      <c r="AI30" s="135"/>
      <c r="AJ30" s="136"/>
      <c r="AK30" s="136"/>
      <c r="AL30" s="136"/>
      <c r="AM30" s="139"/>
      <c r="AN30" s="138" t="str">
        <f t="shared" si="1"/>
        <v/>
      </c>
      <c r="AO30" s="135"/>
      <c r="AP30" s="135"/>
      <c r="AQ30" s="135"/>
      <c r="AR30" s="135"/>
      <c r="AS30" s="135"/>
      <c r="AT30" s="135"/>
      <c r="AU30" s="136"/>
      <c r="AV30" s="136"/>
      <c r="AW30" s="136"/>
      <c r="AX30" s="139"/>
      <c r="AY30" s="138" t="str">
        <f t="shared" si="2"/>
        <v/>
      </c>
      <c r="AZ30" s="170" t="str">
        <f t="shared" si="3"/>
        <v/>
      </c>
      <c r="BA30" s="172"/>
      <c r="BB30" s="69" t="str">
        <f>IF(ISNUMBER(C30),IF(VLOOKUP(AZ30,'Verrechnungs- Notenpunkte'!$D$5:$E$20,2,TRUE)-BA30&gt;=0,VLOOKUP(AZ30,'Verrechnungs- Notenpunkte'!$D$5:$E$20,2,TRUE)-BA30,0),"")</f>
        <v/>
      </c>
      <c r="BF30" s="12"/>
      <c r="BG30" s="12"/>
      <c r="BH30" s="12"/>
      <c r="BI30" s="12"/>
      <c r="BJ30" s="12"/>
      <c r="BK30" s="12"/>
    </row>
    <row r="31" spans="2:63" ht="25" customHeight="1" x14ac:dyDescent="0.25">
      <c r="B31" s="125">
        <v>22</v>
      </c>
      <c r="C31" s="160"/>
      <c r="D31" s="158"/>
      <c r="E31" s="135"/>
      <c r="F31" s="159"/>
      <c r="G31" s="135"/>
      <c r="H31" s="135"/>
      <c r="I31" s="159"/>
      <c r="J31" s="135"/>
      <c r="K31" s="135"/>
      <c r="L31" s="137"/>
      <c r="M31" s="146" t="str">
        <f t="shared" si="4"/>
        <v/>
      </c>
      <c r="N31" s="142"/>
      <c r="O31" s="142"/>
      <c r="P31" s="142"/>
      <c r="Q31" s="142"/>
      <c r="R31" s="142"/>
      <c r="S31" s="142"/>
      <c r="T31" s="142"/>
      <c r="U31" s="142"/>
      <c r="V31" s="144"/>
      <c r="W31" s="144"/>
      <c r="X31" s="144"/>
      <c r="Y31" s="144"/>
      <c r="Z31" s="144"/>
      <c r="AA31" s="144"/>
      <c r="AB31" s="145"/>
      <c r="AC31" s="138" t="str">
        <f t="shared" si="0"/>
        <v/>
      </c>
      <c r="AD31" s="142"/>
      <c r="AE31" s="142"/>
      <c r="AF31" s="142"/>
      <c r="AG31" s="142"/>
      <c r="AH31" s="142"/>
      <c r="AI31" s="142"/>
      <c r="AJ31" s="144"/>
      <c r="AK31" s="144"/>
      <c r="AL31" s="144"/>
      <c r="AM31" s="147"/>
      <c r="AN31" s="138" t="str">
        <f t="shared" si="1"/>
        <v/>
      </c>
      <c r="AO31" s="142"/>
      <c r="AP31" s="142"/>
      <c r="AQ31" s="142"/>
      <c r="AR31" s="142"/>
      <c r="AS31" s="142"/>
      <c r="AT31" s="142"/>
      <c r="AU31" s="144"/>
      <c r="AV31" s="144"/>
      <c r="AW31" s="144"/>
      <c r="AX31" s="147"/>
      <c r="AY31" s="138" t="str">
        <f t="shared" si="2"/>
        <v/>
      </c>
      <c r="AZ31" s="170" t="str">
        <f t="shared" si="3"/>
        <v/>
      </c>
      <c r="BA31" s="173"/>
      <c r="BB31" s="67" t="str">
        <f>IF(ISNUMBER(C31),IF(VLOOKUP(AZ31,'Verrechnungs- Notenpunkte'!$D$5:$E$20,2,TRUE)-BA31&gt;=0,VLOOKUP(AZ31,'Verrechnungs- Notenpunkte'!$D$5:$E$20,2,TRUE)-BA31,0),"")</f>
        <v/>
      </c>
      <c r="BF31" s="12"/>
      <c r="BG31" s="12"/>
      <c r="BH31" s="12"/>
      <c r="BI31" s="12"/>
      <c r="BJ31" s="12"/>
      <c r="BK31" s="12"/>
    </row>
    <row r="32" spans="2:63" ht="25" customHeight="1" x14ac:dyDescent="0.25">
      <c r="B32" s="125">
        <v>23</v>
      </c>
      <c r="C32" s="160"/>
      <c r="D32" s="158"/>
      <c r="E32" s="135"/>
      <c r="F32" s="159"/>
      <c r="G32" s="135"/>
      <c r="H32" s="135"/>
      <c r="I32" s="159"/>
      <c r="J32" s="135"/>
      <c r="K32" s="135"/>
      <c r="L32" s="137"/>
      <c r="M32" s="146" t="str">
        <f t="shared" si="4"/>
        <v/>
      </c>
      <c r="N32" s="142"/>
      <c r="O32" s="142"/>
      <c r="P32" s="142"/>
      <c r="Q32" s="142"/>
      <c r="R32" s="142"/>
      <c r="S32" s="142"/>
      <c r="T32" s="142"/>
      <c r="U32" s="142"/>
      <c r="V32" s="144"/>
      <c r="W32" s="144"/>
      <c r="X32" s="144"/>
      <c r="Y32" s="144"/>
      <c r="Z32" s="144"/>
      <c r="AA32" s="144"/>
      <c r="AB32" s="145"/>
      <c r="AC32" s="138" t="str">
        <f t="shared" si="0"/>
        <v/>
      </c>
      <c r="AD32" s="142"/>
      <c r="AE32" s="142"/>
      <c r="AF32" s="142"/>
      <c r="AG32" s="142"/>
      <c r="AH32" s="142"/>
      <c r="AI32" s="142"/>
      <c r="AJ32" s="144"/>
      <c r="AK32" s="144"/>
      <c r="AL32" s="144"/>
      <c r="AM32" s="147"/>
      <c r="AN32" s="138" t="str">
        <f t="shared" si="1"/>
        <v/>
      </c>
      <c r="AO32" s="142"/>
      <c r="AP32" s="142"/>
      <c r="AQ32" s="142"/>
      <c r="AR32" s="142"/>
      <c r="AS32" s="142"/>
      <c r="AT32" s="142"/>
      <c r="AU32" s="144"/>
      <c r="AV32" s="144"/>
      <c r="AW32" s="144"/>
      <c r="AX32" s="147"/>
      <c r="AY32" s="138" t="str">
        <f t="shared" si="2"/>
        <v/>
      </c>
      <c r="AZ32" s="170" t="str">
        <f t="shared" si="3"/>
        <v/>
      </c>
      <c r="BA32" s="173"/>
      <c r="BB32" s="67" t="str">
        <f>IF(ISNUMBER(C32),IF(VLOOKUP(AZ32,'Verrechnungs- Notenpunkte'!$D$5:$E$20,2,TRUE)-BA32&gt;=0,VLOOKUP(AZ32,'Verrechnungs- Notenpunkte'!$D$5:$E$20,2,TRUE)-BA32,0),"")</f>
        <v/>
      </c>
      <c r="BF32" s="12"/>
      <c r="BG32" s="12"/>
      <c r="BH32" s="12"/>
      <c r="BI32" s="12"/>
      <c r="BJ32" s="12"/>
      <c r="BK32" s="12"/>
    </row>
    <row r="33" spans="2:63" ht="25" customHeight="1" x14ac:dyDescent="0.25">
      <c r="B33" s="125">
        <v>24</v>
      </c>
      <c r="C33" s="160"/>
      <c r="D33" s="158"/>
      <c r="E33" s="135"/>
      <c r="F33" s="159"/>
      <c r="G33" s="135"/>
      <c r="H33" s="135"/>
      <c r="I33" s="159"/>
      <c r="J33" s="135"/>
      <c r="K33" s="135"/>
      <c r="L33" s="137"/>
      <c r="M33" s="146" t="str">
        <f t="shared" si="4"/>
        <v/>
      </c>
      <c r="N33" s="142"/>
      <c r="O33" s="142"/>
      <c r="P33" s="142"/>
      <c r="Q33" s="142"/>
      <c r="R33" s="142"/>
      <c r="S33" s="142"/>
      <c r="T33" s="142"/>
      <c r="U33" s="142"/>
      <c r="V33" s="144"/>
      <c r="W33" s="144"/>
      <c r="X33" s="144"/>
      <c r="Y33" s="144"/>
      <c r="Z33" s="144"/>
      <c r="AA33" s="144"/>
      <c r="AB33" s="145"/>
      <c r="AC33" s="138" t="str">
        <f t="shared" si="0"/>
        <v/>
      </c>
      <c r="AD33" s="142"/>
      <c r="AE33" s="142"/>
      <c r="AF33" s="142"/>
      <c r="AG33" s="142"/>
      <c r="AH33" s="142"/>
      <c r="AI33" s="142"/>
      <c r="AJ33" s="144"/>
      <c r="AK33" s="144"/>
      <c r="AL33" s="144"/>
      <c r="AM33" s="147"/>
      <c r="AN33" s="138" t="str">
        <f t="shared" si="1"/>
        <v/>
      </c>
      <c r="AO33" s="142"/>
      <c r="AP33" s="142"/>
      <c r="AQ33" s="142"/>
      <c r="AR33" s="142"/>
      <c r="AS33" s="142"/>
      <c r="AT33" s="142"/>
      <c r="AU33" s="144"/>
      <c r="AV33" s="144"/>
      <c r="AW33" s="144"/>
      <c r="AX33" s="147"/>
      <c r="AY33" s="138" t="str">
        <f t="shared" si="2"/>
        <v/>
      </c>
      <c r="AZ33" s="170" t="str">
        <f t="shared" si="3"/>
        <v/>
      </c>
      <c r="BA33" s="173"/>
      <c r="BB33" s="67" t="str">
        <f>IF(ISNUMBER(C33),IF(VLOOKUP(AZ33,'Verrechnungs- Notenpunkte'!$D$5:$E$20,2,TRUE)-BA33&gt;=0,VLOOKUP(AZ33,'Verrechnungs- Notenpunkte'!$D$5:$E$20,2,TRUE)-BA33,0),"")</f>
        <v/>
      </c>
      <c r="BF33" s="12"/>
      <c r="BG33" s="12"/>
      <c r="BH33" s="12"/>
      <c r="BI33" s="12"/>
      <c r="BJ33" s="12"/>
      <c r="BK33" s="12"/>
    </row>
    <row r="34" spans="2:63" ht="25" customHeight="1" thickBot="1" x14ac:dyDescent="0.3">
      <c r="B34" s="128">
        <v>25</v>
      </c>
      <c r="C34" s="163"/>
      <c r="D34" s="149"/>
      <c r="E34" s="150"/>
      <c r="F34" s="151"/>
      <c r="G34" s="150"/>
      <c r="H34" s="150"/>
      <c r="I34" s="151"/>
      <c r="J34" s="150"/>
      <c r="K34" s="150"/>
      <c r="L34" s="153"/>
      <c r="M34" s="154" t="str">
        <f t="shared" si="4"/>
        <v/>
      </c>
      <c r="N34" s="150"/>
      <c r="O34" s="150"/>
      <c r="P34" s="150"/>
      <c r="Q34" s="150"/>
      <c r="R34" s="150"/>
      <c r="S34" s="150"/>
      <c r="T34" s="150"/>
      <c r="U34" s="150"/>
      <c r="V34" s="152"/>
      <c r="W34" s="152"/>
      <c r="X34" s="152"/>
      <c r="Y34" s="152"/>
      <c r="Z34" s="152"/>
      <c r="AA34" s="152"/>
      <c r="AB34" s="153"/>
      <c r="AC34" s="155" t="str">
        <f t="shared" si="0"/>
        <v/>
      </c>
      <c r="AD34" s="150"/>
      <c r="AE34" s="150"/>
      <c r="AF34" s="150"/>
      <c r="AG34" s="150"/>
      <c r="AH34" s="150"/>
      <c r="AI34" s="150"/>
      <c r="AJ34" s="152"/>
      <c r="AK34" s="152"/>
      <c r="AL34" s="152"/>
      <c r="AM34" s="156"/>
      <c r="AN34" s="155" t="str">
        <f t="shared" si="1"/>
        <v/>
      </c>
      <c r="AO34" s="150"/>
      <c r="AP34" s="150"/>
      <c r="AQ34" s="150"/>
      <c r="AR34" s="150"/>
      <c r="AS34" s="150"/>
      <c r="AT34" s="150"/>
      <c r="AU34" s="152"/>
      <c r="AV34" s="152"/>
      <c r="AW34" s="152"/>
      <c r="AX34" s="156"/>
      <c r="AY34" s="155" t="str">
        <f t="shared" si="2"/>
        <v/>
      </c>
      <c r="AZ34" s="171" t="str">
        <f t="shared" si="3"/>
        <v/>
      </c>
      <c r="BA34" s="174"/>
      <c r="BB34" s="68" t="str">
        <f>IF(ISNUMBER(C34),IF(VLOOKUP(AZ34,'Verrechnungs- Notenpunkte'!$D$5:$E$20,2,TRUE)-BA34&gt;=0,VLOOKUP(AZ34,'Verrechnungs- Notenpunkte'!$D$5:$E$20,2,TRUE)-BA34,0),"")</f>
        <v/>
      </c>
      <c r="BF34" s="12"/>
      <c r="BG34" s="12"/>
      <c r="BH34" s="12"/>
      <c r="BI34" s="12"/>
      <c r="BJ34" s="12"/>
      <c r="BK34" s="12"/>
    </row>
    <row r="35" spans="2:63" ht="25" customHeight="1" x14ac:dyDescent="0.25">
      <c r="B35" s="124">
        <v>26</v>
      </c>
      <c r="C35" s="157"/>
      <c r="D35" s="158"/>
      <c r="E35" s="135"/>
      <c r="F35" s="159"/>
      <c r="G35" s="135"/>
      <c r="H35" s="135"/>
      <c r="I35" s="159"/>
      <c r="J35" s="135"/>
      <c r="K35" s="135"/>
      <c r="L35" s="137"/>
      <c r="M35" s="35" t="str">
        <f t="shared" si="4"/>
        <v/>
      </c>
      <c r="N35" s="135"/>
      <c r="O35" s="135"/>
      <c r="P35" s="135"/>
      <c r="Q35" s="135"/>
      <c r="R35" s="135"/>
      <c r="S35" s="135"/>
      <c r="T35" s="135"/>
      <c r="U35" s="135"/>
      <c r="V35" s="136"/>
      <c r="W35" s="136"/>
      <c r="X35" s="136"/>
      <c r="Y35" s="136"/>
      <c r="Z35" s="136"/>
      <c r="AA35" s="136"/>
      <c r="AB35" s="137"/>
      <c r="AC35" s="138" t="str">
        <f t="shared" si="0"/>
        <v/>
      </c>
      <c r="AD35" s="135"/>
      <c r="AE35" s="135"/>
      <c r="AF35" s="135"/>
      <c r="AG35" s="135"/>
      <c r="AH35" s="135"/>
      <c r="AI35" s="135"/>
      <c r="AJ35" s="136"/>
      <c r="AK35" s="136"/>
      <c r="AL35" s="136"/>
      <c r="AM35" s="139"/>
      <c r="AN35" s="138" t="str">
        <f t="shared" si="1"/>
        <v/>
      </c>
      <c r="AO35" s="135"/>
      <c r="AP35" s="135"/>
      <c r="AQ35" s="135"/>
      <c r="AR35" s="135"/>
      <c r="AS35" s="135"/>
      <c r="AT35" s="135"/>
      <c r="AU35" s="136"/>
      <c r="AV35" s="136"/>
      <c r="AW35" s="136"/>
      <c r="AX35" s="139"/>
      <c r="AY35" s="138" t="str">
        <f t="shared" si="2"/>
        <v/>
      </c>
      <c r="AZ35" s="170" t="str">
        <f t="shared" si="3"/>
        <v/>
      </c>
      <c r="BA35" s="172"/>
      <c r="BB35" s="69" t="str">
        <f>IF(ISNUMBER(C35),IF(VLOOKUP(AZ35,'Verrechnungs- Notenpunkte'!$D$5:$E$20,2,TRUE)-BA35&gt;=0,VLOOKUP(AZ35,'Verrechnungs- Notenpunkte'!$D$5:$E$20,2,TRUE)-BA35,0),"")</f>
        <v/>
      </c>
      <c r="BF35" s="12"/>
      <c r="BG35" s="12"/>
      <c r="BH35" s="12"/>
      <c r="BI35" s="12"/>
      <c r="BJ35" s="12"/>
      <c r="BK35" s="12"/>
    </row>
    <row r="36" spans="2:63" ht="25" customHeight="1" x14ac:dyDescent="0.25">
      <c r="B36" s="125">
        <v>27</v>
      </c>
      <c r="C36" s="160"/>
      <c r="D36" s="158"/>
      <c r="E36" s="135"/>
      <c r="F36" s="159"/>
      <c r="G36" s="135"/>
      <c r="H36" s="135"/>
      <c r="I36" s="159"/>
      <c r="J36" s="135"/>
      <c r="K36" s="135"/>
      <c r="L36" s="137"/>
      <c r="M36" s="146" t="str">
        <f t="shared" si="4"/>
        <v/>
      </c>
      <c r="N36" s="142"/>
      <c r="O36" s="142"/>
      <c r="P36" s="142"/>
      <c r="Q36" s="142"/>
      <c r="R36" s="142"/>
      <c r="S36" s="142"/>
      <c r="T36" s="142"/>
      <c r="U36" s="142"/>
      <c r="V36" s="144"/>
      <c r="W36" s="144"/>
      <c r="X36" s="144"/>
      <c r="Y36" s="144"/>
      <c r="Z36" s="144"/>
      <c r="AA36" s="144"/>
      <c r="AB36" s="145"/>
      <c r="AC36" s="138" t="str">
        <f t="shared" si="0"/>
        <v/>
      </c>
      <c r="AD36" s="142"/>
      <c r="AE36" s="142"/>
      <c r="AF36" s="142"/>
      <c r="AG36" s="142"/>
      <c r="AH36" s="142"/>
      <c r="AI36" s="142"/>
      <c r="AJ36" s="144"/>
      <c r="AK36" s="144"/>
      <c r="AL36" s="144"/>
      <c r="AM36" s="147"/>
      <c r="AN36" s="138" t="str">
        <f t="shared" si="1"/>
        <v/>
      </c>
      <c r="AO36" s="142"/>
      <c r="AP36" s="142"/>
      <c r="AQ36" s="142"/>
      <c r="AR36" s="142"/>
      <c r="AS36" s="142"/>
      <c r="AT36" s="142"/>
      <c r="AU36" s="144"/>
      <c r="AV36" s="144"/>
      <c r="AW36" s="144"/>
      <c r="AX36" s="147"/>
      <c r="AY36" s="138" t="str">
        <f t="shared" si="2"/>
        <v/>
      </c>
      <c r="AZ36" s="170" t="str">
        <f t="shared" si="3"/>
        <v/>
      </c>
      <c r="BA36" s="173"/>
      <c r="BB36" s="67" t="str">
        <f>IF(ISNUMBER(C36),IF(VLOOKUP(AZ36,'Verrechnungs- Notenpunkte'!$D$5:$E$20,2,TRUE)-BA36&gt;=0,VLOOKUP(AZ36,'Verrechnungs- Notenpunkte'!$D$5:$E$20,2,TRUE)-BA36,0),"")</f>
        <v/>
      </c>
      <c r="BF36" s="12"/>
      <c r="BG36" s="12"/>
      <c r="BH36" s="12"/>
      <c r="BI36" s="12"/>
      <c r="BJ36" s="12"/>
      <c r="BK36" s="12"/>
    </row>
    <row r="37" spans="2:63" ht="25" customHeight="1" x14ac:dyDescent="0.25">
      <c r="B37" s="125">
        <v>28</v>
      </c>
      <c r="C37" s="160"/>
      <c r="D37" s="158"/>
      <c r="E37" s="135"/>
      <c r="F37" s="159"/>
      <c r="G37" s="135"/>
      <c r="H37" s="135"/>
      <c r="I37" s="159"/>
      <c r="J37" s="135"/>
      <c r="K37" s="135"/>
      <c r="L37" s="137"/>
      <c r="M37" s="146" t="str">
        <f t="shared" si="4"/>
        <v/>
      </c>
      <c r="N37" s="142"/>
      <c r="O37" s="142"/>
      <c r="P37" s="142"/>
      <c r="Q37" s="142"/>
      <c r="R37" s="142"/>
      <c r="S37" s="142"/>
      <c r="T37" s="142"/>
      <c r="U37" s="142"/>
      <c r="V37" s="144"/>
      <c r="W37" s="144"/>
      <c r="X37" s="144"/>
      <c r="Y37" s="144"/>
      <c r="Z37" s="144"/>
      <c r="AA37" s="144"/>
      <c r="AB37" s="145"/>
      <c r="AC37" s="138" t="str">
        <f t="shared" si="0"/>
        <v/>
      </c>
      <c r="AD37" s="142"/>
      <c r="AE37" s="142"/>
      <c r="AF37" s="142"/>
      <c r="AG37" s="142"/>
      <c r="AH37" s="142"/>
      <c r="AI37" s="142"/>
      <c r="AJ37" s="144"/>
      <c r="AK37" s="144"/>
      <c r="AL37" s="144"/>
      <c r="AM37" s="147"/>
      <c r="AN37" s="138" t="str">
        <f t="shared" si="1"/>
        <v/>
      </c>
      <c r="AO37" s="142"/>
      <c r="AP37" s="142"/>
      <c r="AQ37" s="142"/>
      <c r="AR37" s="142"/>
      <c r="AS37" s="142"/>
      <c r="AT37" s="142"/>
      <c r="AU37" s="144"/>
      <c r="AV37" s="144"/>
      <c r="AW37" s="144"/>
      <c r="AX37" s="147"/>
      <c r="AY37" s="138" t="str">
        <f t="shared" si="2"/>
        <v/>
      </c>
      <c r="AZ37" s="170" t="str">
        <f t="shared" si="3"/>
        <v/>
      </c>
      <c r="BA37" s="173"/>
      <c r="BB37" s="67" t="str">
        <f>IF(ISNUMBER(C37),IF(VLOOKUP(AZ37,'Verrechnungs- Notenpunkte'!$D$5:$E$20,2,TRUE)-BA37&gt;=0,VLOOKUP(AZ37,'Verrechnungs- Notenpunkte'!$D$5:$E$20,2,TRUE)-BA37,0),"")</f>
        <v/>
      </c>
      <c r="BF37" s="12"/>
      <c r="BG37" s="12"/>
      <c r="BH37" s="12"/>
      <c r="BI37" s="12"/>
      <c r="BJ37" s="12"/>
      <c r="BK37" s="12"/>
    </row>
    <row r="38" spans="2:63" ht="25" customHeight="1" x14ac:dyDescent="0.25">
      <c r="B38" s="125">
        <v>29</v>
      </c>
      <c r="C38" s="160"/>
      <c r="D38" s="158"/>
      <c r="E38" s="135"/>
      <c r="F38" s="159"/>
      <c r="G38" s="135"/>
      <c r="H38" s="135"/>
      <c r="I38" s="159"/>
      <c r="J38" s="135"/>
      <c r="K38" s="135"/>
      <c r="L38" s="137"/>
      <c r="M38" s="146" t="str">
        <f t="shared" si="4"/>
        <v/>
      </c>
      <c r="N38" s="142"/>
      <c r="O38" s="142"/>
      <c r="P38" s="142"/>
      <c r="Q38" s="142"/>
      <c r="R38" s="142"/>
      <c r="S38" s="142"/>
      <c r="T38" s="142"/>
      <c r="U38" s="142"/>
      <c r="V38" s="144"/>
      <c r="W38" s="144"/>
      <c r="X38" s="144"/>
      <c r="Y38" s="144"/>
      <c r="Z38" s="144"/>
      <c r="AA38" s="144"/>
      <c r="AB38" s="145"/>
      <c r="AC38" s="138" t="str">
        <f t="shared" si="0"/>
        <v/>
      </c>
      <c r="AD38" s="142"/>
      <c r="AE38" s="142"/>
      <c r="AF38" s="142"/>
      <c r="AG38" s="142"/>
      <c r="AH38" s="142"/>
      <c r="AI38" s="142"/>
      <c r="AJ38" s="144"/>
      <c r="AK38" s="144"/>
      <c r="AL38" s="144"/>
      <c r="AM38" s="147"/>
      <c r="AN38" s="138" t="str">
        <f t="shared" si="1"/>
        <v/>
      </c>
      <c r="AO38" s="142"/>
      <c r="AP38" s="142"/>
      <c r="AQ38" s="142"/>
      <c r="AR38" s="142"/>
      <c r="AS38" s="142"/>
      <c r="AT38" s="142"/>
      <c r="AU38" s="144"/>
      <c r="AV38" s="144"/>
      <c r="AW38" s="144"/>
      <c r="AX38" s="147"/>
      <c r="AY38" s="138" t="str">
        <f t="shared" si="2"/>
        <v/>
      </c>
      <c r="AZ38" s="170" t="str">
        <f t="shared" si="3"/>
        <v/>
      </c>
      <c r="BA38" s="173"/>
      <c r="BB38" s="67" t="str">
        <f>IF(ISNUMBER(C38),IF(VLOOKUP(AZ38,'Verrechnungs- Notenpunkte'!$D$5:$E$20,2,TRUE)-BA38&gt;=0,VLOOKUP(AZ38,'Verrechnungs- Notenpunkte'!$D$5:$E$20,2,TRUE)-BA38,0),"")</f>
        <v/>
      </c>
      <c r="BF38" s="12"/>
      <c r="BG38" s="12"/>
      <c r="BH38" s="12"/>
      <c r="BI38" s="12"/>
      <c r="BJ38" s="12"/>
      <c r="BK38" s="12"/>
    </row>
    <row r="39" spans="2:63" ht="25" customHeight="1" thickBot="1" x14ac:dyDescent="0.3">
      <c r="B39" s="126">
        <v>30</v>
      </c>
      <c r="C39" s="161"/>
      <c r="D39" s="165"/>
      <c r="E39" s="166"/>
      <c r="F39" s="167"/>
      <c r="G39" s="166"/>
      <c r="H39" s="166"/>
      <c r="I39" s="167"/>
      <c r="J39" s="166"/>
      <c r="K39" s="166"/>
      <c r="L39" s="168"/>
      <c r="M39" s="164" t="str">
        <f t="shared" si="4"/>
        <v/>
      </c>
      <c r="N39" s="150"/>
      <c r="O39" s="150"/>
      <c r="P39" s="150"/>
      <c r="Q39" s="150"/>
      <c r="R39" s="150"/>
      <c r="S39" s="150"/>
      <c r="T39" s="150"/>
      <c r="U39" s="150"/>
      <c r="V39" s="152"/>
      <c r="W39" s="152"/>
      <c r="X39" s="152"/>
      <c r="Y39" s="152"/>
      <c r="Z39" s="152"/>
      <c r="AA39" s="152"/>
      <c r="AB39" s="153"/>
      <c r="AC39" s="155" t="str">
        <f t="shared" si="0"/>
        <v/>
      </c>
      <c r="AD39" s="150"/>
      <c r="AE39" s="150"/>
      <c r="AF39" s="150"/>
      <c r="AG39" s="150"/>
      <c r="AH39" s="150"/>
      <c r="AI39" s="150"/>
      <c r="AJ39" s="152"/>
      <c r="AK39" s="152"/>
      <c r="AL39" s="152"/>
      <c r="AM39" s="156"/>
      <c r="AN39" s="155" t="str">
        <f t="shared" si="1"/>
        <v/>
      </c>
      <c r="AO39" s="150"/>
      <c r="AP39" s="150"/>
      <c r="AQ39" s="150"/>
      <c r="AR39" s="150"/>
      <c r="AS39" s="150"/>
      <c r="AT39" s="150"/>
      <c r="AU39" s="152"/>
      <c r="AV39" s="152"/>
      <c r="AW39" s="152"/>
      <c r="AX39" s="156"/>
      <c r="AY39" s="155" t="str">
        <f t="shared" si="2"/>
        <v/>
      </c>
      <c r="AZ39" s="171" t="str">
        <f t="shared" si="3"/>
        <v/>
      </c>
      <c r="BA39" s="174"/>
      <c r="BB39" s="68" t="str">
        <f>IF(ISNUMBER(C39),IF(VLOOKUP(AZ39,'Verrechnungs- Notenpunkte'!$D$5:$E$20,2,TRUE)-BA39&gt;=0,VLOOKUP(AZ39,'Verrechnungs- Notenpunkte'!$D$5:$E$20,2,TRUE)-BA39,0),"")</f>
        <v/>
      </c>
      <c r="BF39" s="12"/>
      <c r="BG39" s="12"/>
      <c r="BH39" s="12"/>
      <c r="BI39" s="12"/>
      <c r="BJ39" s="12"/>
      <c r="BK39" s="12"/>
    </row>
    <row r="40" spans="2:63" ht="25.9" customHeight="1" x14ac:dyDescent="0.25">
      <c r="B40" s="49"/>
      <c r="C40" s="49"/>
      <c r="D40" s="49"/>
      <c r="E40" s="49"/>
      <c r="F40" s="49"/>
      <c r="G40" s="49"/>
      <c r="H40" s="49"/>
      <c r="I40" s="49"/>
      <c r="J40" s="663" t="s">
        <v>56</v>
      </c>
      <c r="K40" s="663"/>
      <c r="L40" s="663"/>
      <c r="M40" s="64" t="str">
        <f>IF(COUNT(M10:M39)&gt;0,SUM(M10:M39)/COUNT(M10:M39),"")</f>
        <v/>
      </c>
      <c r="N40" s="49"/>
      <c r="O40" s="49"/>
      <c r="P40" s="49"/>
      <c r="Q40" s="49"/>
      <c r="R40" s="49"/>
      <c r="S40" s="49"/>
      <c r="T40" s="49"/>
      <c r="U40" s="49"/>
      <c r="V40" s="49"/>
      <c r="W40" s="49"/>
      <c r="X40" s="49"/>
      <c r="Y40" s="49"/>
      <c r="Z40" s="663" t="s">
        <v>56</v>
      </c>
      <c r="AA40" s="663"/>
      <c r="AB40" s="663"/>
      <c r="AC40" s="64" t="str">
        <f>IF(COUNT(AC10:AC39)&gt;0,SUM(AC10:AC39)/COUNT(AC10:AC39),"")</f>
        <v/>
      </c>
      <c r="AD40" s="49"/>
      <c r="AE40" s="49"/>
      <c r="AF40" s="49"/>
      <c r="AG40" s="49"/>
      <c r="AH40" s="49"/>
      <c r="AI40" s="49"/>
      <c r="AJ40" s="49"/>
      <c r="AK40" s="663" t="s">
        <v>56</v>
      </c>
      <c r="AL40" s="663"/>
      <c r="AM40" s="663"/>
      <c r="AN40" s="64" t="str">
        <f>IF(COUNT(AN10:AN39)&gt;0,SUM(AN10:AN39)/COUNT(AN10:AN39),"")</f>
        <v/>
      </c>
      <c r="AO40" s="49"/>
      <c r="AP40" s="49"/>
      <c r="AQ40" s="49"/>
      <c r="AR40" s="49"/>
      <c r="AS40" s="49"/>
      <c r="AT40" s="49"/>
      <c r="AU40" s="49"/>
      <c r="AV40" s="663" t="s">
        <v>56</v>
      </c>
      <c r="AW40" s="663"/>
      <c r="AX40" s="663"/>
      <c r="AY40" s="64" t="str">
        <f>IF(COUNT(AY10:AY39)&gt;0,SUM(AY10:AY39)/COUNT(AY10:AY39),"")</f>
        <v/>
      </c>
      <c r="AZ40" s="49"/>
      <c r="BA40" s="61" t="s">
        <v>66</v>
      </c>
      <c r="BB40" s="80" t="str">
        <f>IF(COUNT(BB10:BB39)&gt;0,SUM(BB10:BB39)/COUNT(BB10:BB39),"")</f>
        <v/>
      </c>
      <c r="BC40" s="49"/>
    </row>
    <row r="41" spans="2:63" ht="13.5" thickBot="1" x14ac:dyDescent="0.3">
      <c r="B41" s="108"/>
      <c r="C41" s="108"/>
      <c r="D41" s="108"/>
      <c r="E41" s="108"/>
      <c r="F41" s="108"/>
      <c r="G41" s="108"/>
      <c r="H41" s="108"/>
      <c r="I41" s="108"/>
      <c r="J41" s="108"/>
      <c r="K41" s="108"/>
      <c r="L41" s="108"/>
      <c r="M41" s="109"/>
      <c r="N41" s="14"/>
      <c r="O41" s="14"/>
      <c r="P41" s="14"/>
      <c r="Q41" s="14"/>
      <c r="R41" s="14"/>
      <c r="S41" s="14"/>
      <c r="T41" s="14"/>
      <c r="U41" s="14"/>
      <c r="V41" s="14"/>
    </row>
    <row r="42" spans="2:63" ht="30" customHeight="1" x14ac:dyDescent="0.25">
      <c r="B42" s="636" t="s">
        <v>8</v>
      </c>
      <c r="C42" s="637"/>
      <c r="D42" s="637"/>
      <c r="E42" s="637"/>
      <c r="F42" s="637"/>
      <c r="G42" s="637"/>
      <c r="H42" s="637"/>
      <c r="I42" s="637"/>
      <c r="J42" s="637"/>
      <c r="K42" s="637"/>
      <c r="L42" s="637"/>
      <c r="M42" s="638"/>
      <c r="N42" s="107"/>
      <c r="O42" s="107"/>
      <c r="P42" s="107"/>
      <c r="Q42" s="107"/>
      <c r="R42" s="107"/>
      <c r="S42" s="107"/>
      <c r="T42" s="107"/>
      <c r="U42" s="107"/>
      <c r="V42" s="107"/>
    </row>
    <row r="43" spans="2:63" ht="45" customHeight="1" x14ac:dyDescent="0.25">
      <c r="B43" s="677" t="s">
        <v>111</v>
      </c>
      <c r="C43" s="678"/>
      <c r="D43" s="679"/>
      <c r="E43" s="671"/>
      <c r="F43" s="672"/>
      <c r="G43" s="672"/>
      <c r="H43" s="672"/>
      <c r="I43" s="672"/>
      <c r="J43" s="672"/>
      <c r="K43" s="672"/>
      <c r="L43" s="672"/>
      <c r="M43" s="673"/>
      <c r="N43" s="11"/>
      <c r="O43" s="11"/>
      <c r="P43" s="11"/>
      <c r="Q43" s="11"/>
      <c r="R43" s="11"/>
      <c r="S43" s="11"/>
      <c r="T43" s="11"/>
      <c r="U43" s="11"/>
      <c r="V43" s="11"/>
    </row>
    <row r="44" spans="2:63" ht="58.5" customHeight="1" thickBot="1" x14ac:dyDescent="0.3">
      <c r="B44" s="668" t="s">
        <v>3</v>
      </c>
      <c r="C44" s="669"/>
      <c r="D44" s="670"/>
      <c r="E44" s="674"/>
      <c r="F44" s="675"/>
      <c r="G44" s="675"/>
      <c r="H44" s="675"/>
      <c r="I44" s="675"/>
      <c r="J44" s="675"/>
      <c r="K44" s="675"/>
      <c r="L44" s="675"/>
      <c r="M44" s="676"/>
    </row>
  </sheetData>
  <sheetProtection algorithmName="SHA-512" hashValue="VYRhsH/21FHHHkX+CSoL927SHxD92TTSZlIhqJvDdCgZzNXIN/L1TejTAxTtAByLBkwNVFxxxDGV2GKbGIjA/Q==" saltValue="wwIZO3Gx6TyC7pE6fA+6LQ==" spinCount="100000" sheet="1" selectLockedCells="1"/>
  <dataConsolidate/>
  <mergeCells count="43">
    <mergeCell ref="B44:D44"/>
    <mergeCell ref="B42:M42"/>
    <mergeCell ref="E43:M43"/>
    <mergeCell ref="E44:M44"/>
    <mergeCell ref="J40:L40"/>
    <mergeCell ref="B43:D43"/>
    <mergeCell ref="Z40:AB40"/>
    <mergeCell ref="AK40:AM40"/>
    <mergeCell ref="AV40:AX40"/>
    <mergeCell ref="AW1:AZ1"/>
    <mergeCell ref="AW3:BB3"/>
    <mergeCell ref="BA1:BB1"/>
    <mergeCell ref="W2:AB2"/>
    <mergeCell ref="AC2:AL2"/>
    <mergeCell ref="AM2:AV2"/>
    <mergeCell ref="L1:AV1"/>
    <mergeCell ref="M5:M8"/>
    <mergeCell ref="N5:AB6"/>
    <mergeCell ref="AC5:AC8"/>
    <mergeCell ref="AN5:AN8"/>
    <mergeCell ref="AM3:AV3"/>
    <mergeCell ref="AW2:BB2"/>
    <mergeCell ref="B9:C9"/>
    <mergeCell ref="AD5:AM6"/>
    <mergeCell ref="BB5:BB9"/>
    <mergeCell ref="N7:AA7"/>
    <mergeCell ref="AD7:AL7"/>
    <mergeCell ref="AO7:AW7"/>
    <mergeCell ref="AO5:AX6"/>
    <mergeCell ref="AY5:AY8"/>
    <mergeCell ref="BA5:BA9"/>
    <mergeCell ref="AZ5:AZ8"/>
    <mergeCell ref="B5:B7"/>
    <mergeCell ref="C5:C7"/>
    <mergeCell ref="B8:C8"/>
    <mergeCell ref="B1:C1"/>
    <mergeCell ref="D1:I1"/>
    <mergeCell ref="D5:L7"/>
    <mergeCell ref="B3:I3"/>
    <mergeCell ref="B2:I2"/>
    <mergeCell ref="J1:K1"/>
    <mergeCell ref="J3:AL3"/>
    <mergeCell ref="J2:V2"/>
  </mergeCells>
  <conditionalFormatting sqref="D10:H10">
    <cfRule type="expression" dxfId="329" priority="84">
      <formula>MOD(D10,0.5)&lt;&gt;0</formula>
    </cfRule>
  </conditionalFormatting>
  <conditionalFormatting sqref="D10:H10">
    <cfRule type="cellIs" dxfId="328" priority="82" operator="greaterThan">
      <formula>D$9</formula>
    </cfRule>
  </conditionalFormatting>
  <conditionalFormatting sqref="I10">
    <cfRule type="expression" dxfId="327" priority="77">
      <formula>MOD(I10,0.5)&lt;&gt;0</formula>
    </cfRule>
  </conditionalFormatting>
  <conditionalFormatting sqref="I10">
    <cfRule type="cellIs" dxfId="326" priority="76" operator="greaterThan">
      <formula>I$9</formula>
    </cfRule>
  </conditionalFormatting>
  <conditionalFormatting sqref="J10">
    <cfRule type="expression" dxfId="325" priority="75">
      <formula>MOD(J10,0.5)&lt;&gt;0</formula>
    </cfRule>
  </conditionalFormatting>
  <conditionalFormatting sqref="J10">
    <cfRule type="cellIs" dxfId="324" priority="74" operator="greaterThan">
      <formula>J$9</formula>
    </cfRule>
  </conditionalFormatting>
  <conditionalFormatting sqref="K10">
    <cfRule type="expression" dxfId="323" priority="73">
      <formula>MOD(K10,0.5)&lt;&gt;0</formula>
    </cfRule>
  </conditionalFormatting>
  <conditionalFormatting sqref="K10">
    <cfRule type="cellIs" dxfId="322" priority="72" operator="greaterThan">
      <formula>K$9</formula>
    </cfRule>
  </conditionalFormatting>
  <conditionalFormatting sqref="L10">
    <cfRule type="expression" dxfId="321" priority="71">
      <formula>MOD(L10,0.5)&lt;&gt;0</formula>
    </cfRule>
  </conditionalFormatting>
  <conditionalFormatting sqref="L10">
    <cfRule type="cellIs" dxfId="320" priority="70" operator="greaterThan">
      <formula>L$9</formula>
    </cfRule>
  </conditionalFormatting>
  <conditionalFormatting sqref="D11:H39">
    <cfRule type="expression" dxfId="319" priority="69">
      <formula>MOD(D11,0.5)&lt;&gt;0</formula>
    </cfRule>
  </conditionalFormatting>
  <conditionalFormatting sqref="D11:H39">
    <cfRule type="cellIs" dxfId="318" priority="68" operator="greaterThan">
      <formula>D$9</formula>
    </cfRule>
  </conditionalFormatting>
  <conditionalFormatting sqref="I11:I39">
    <cfRule type="expression" dxfId="317" priority="67">
      <formula>MOD(I11,0.5)&lt;&gt;0</formula>
    </cfRule>
  </conditionalFormatting>
  <conditionalFormatting sqref="I11:I39">
    <cfRule type="cellIs" dxfId="316" priority="66" operator="greaterThan">
      <formula>I$9</formula>
    </cfRule>
  </conditionalFormatting>
  <conditionalFormatting sqref="J11:J39">
    <cfRule type="expression" dxfId="315" priority="65">
      <formula>MOD(J11,0.5)&lt;&gt;0</formula>
    </cfRule>
  </conditionalFormatting>
  <conditionalFormatting sqref="J11:J39">
    <cfRule type="cellIs" dxfId="314" priority="64" operator="greaterThan">
      <formula>J$9</formula>
    </cfRule>
  </conditionalFormatting>
  <conditionalFormatting sqref="K11:K39">
    <cfRule type="expression" dxfId="313" priority="63">
      <formula>MOD(K11,0.5)&lt;&gt;0</formula>
    </cfRule>
  </conditionalFormatting>
  <conditionalFormatting sqref="K11:K39">
    <cfRule type="cellIs" dxfId="312" priority="62" operator="greaterThan">
      <formula>K$9</formula>
    </cfRule>
  </conditionalFormatting>
  <conditionalFormatting sqref="L11:L39">
    <cfRule type="expression" dxfId="311" priority="61">
      <formula>MOD(L11,0.5)&lt;&gt;0</formula>
    </cfRule>
  </conditionalFormatting>
  <conditionalFormatting sqref="L11:L39">
    <cfRule type="cellIs" dxfId="310" priority="60" operator="greaterThan">
      <formula>L$9</formula>
    </cfRule>
  </conditionalFormatting>
  <conditionalFormatting sqref="AD10:AI39">
    <cfRule type="expression" dxfId="309" priority="59">
      <formula>MOD(AD10,0.5)&lt;&gt;0</formula>
    </cfRule>
  </conditionalFormatting>
  <conditionalFormatting sqref="AD10:AI39">
    <cfRule type="cellIs" dxfId="308" priority="58" operator="greaterThan">
      <formula>AD$9</formula>
    </cfRule>
  </conditionalFormatting>
  <conditionalFormatting sqref="AJ10:AJ39">
    <cfRule type="expression" dxfId="307" priority="57">
      <formula>MOD(AJ10,0.5)&lt;&gt;0</formula>
    </cfRule>
  </conditionalFormatting>
  <conditionalFormatting sqref="AJ10:AJ39">
    <cfRule type="cellIs" dxfId="306" priority="56" operator="greaterThan">
      <formula>AJ$9</formula>
    </cfRule>
  </conditionalFormatting>
  <conditionalFormatting sqref="AK10:AK39">
    <cfRule type="expression" dxfId="305" priority="55">
      <formula>MOD(AK10,0.5)&lt;&gt;0</formula>
    </cfRule>
  </conditionalFormatting>
  <conditionalFormatting sqref="AK10:AK39">
    <cfRule type="cellIs" dxfId="304" priority="54" operator="greaterThan">
      <formula>AK$9</formula>
    </cfRule>
  </conditionalFormatting>
  <conditionalFormatting sqref="AL10:AL39">
    <cfRule type="expression" dxfId="303" priority="53">
      <formula>MOD(AL10,0.5)&lt;&gt;0</formula>
    </cfRule>
  </conditionalFormatting>
  <conditionalFormatting sqref="AL10:AL39">
    <cfRule type="cellIs" dxfId="302" priority="52" operator="greaterThan">
      <formula>AL$9</formula>
    </cfRule>
  </conditionalFormatting>
  <conditionalFormatting sqref="AM10:AM39">
    <cfRule type="expression" dxfId="301" priority="51">
      <formula>MOD(AM10,0.5)&lt;&gt;0</formula>
    </cfRule>
  </conditionalFormatting>
  <conditionalFormatting sqref="AM10:AM39">
    <cfRule type="cellIs" dxfId="300" priority="50" operator="greaterThan">
      <formula>AM$9</formula>
    </cfRule>
  </conditionalFormatting>
  <conditionalFormatting sqref="AO10:AT39">
    <cfRule type="expression" dxfId="299" priority="49">
      <formula>MOD(AO10,0.5)&lt;&gt;0</formula>
    </cfRule>
  </conditionalFormatting>
  <conditionalFormatting sqref="AO10:AT39">
    <cfRule type="cellIs" dxfId="298" priority="48" operator="greaterThan">
      <formula>AO$9</formula>
    </cfRule>
  </conditionalFormatting>
  <conditionalFormatting sqref="AU10:AU39">
    <cfRule type="expression" dxfId="297" priority="47">
      <formula>MOD(AU10,0.5)&lt;&gt;0</formula>
    </cfRule>
  </conditionalFormatting>
  <conditionalFormatting sqref="AU10:AU39">
    <cfRule type="cellIs" dxfId="296" priority="46" operator="greaterThan">
      <formula>AU$9</formula>
    </cfRule>
  </conditionalFormatting>
  <conditionalFormatting sqref="AV10:AV39">
    <cfRule type="expression" dxfId="295" priority="45">
      <formula>MOD(AV10,0.5)&lt;&gt;0</formula>
    </cfRule>
  </conditionalFormatting>
  <conditionalFormatting sqref="AV10:AV39">
    <cfRule type="cellIs" dxfId="294" priority="44" operator="greaterThan">
      <formula>AV$9</formula>
    </cfRule>
  </conditionalFormatting>
  <conditionalFormatting sqref="AW10:AW39">
    <cfRule type="expression" dxfId="293" priority="43">
      <formula>MOD(AW10,0.5)&lt;&gt;0</formula>
    </cfRule>
  </conditionalFormatting>
  <conditionalFormatting sqref="AW10:AW39">
    <cfRule type="cellIs" dxfId="292" priority="42" operator="greaterThan">
      <formula>AW$9</formula>
    </cfRule>
  </conditionalFormatting>
  <conditionalFormatting sqref="AX10:AX39">
    <cfRule type="expression" dxfId="291" priority="41">
      <formula>MOD(AX10,0.5)&lt;&gt;0</formula>
    </cfRule>
  </conditionalFormatting>
  <conditionalFormatting sqref="AX10:AX39">
    <cfRule type="cellIs" dxfId="290" priority="40" operator="greaterThan">
      <formula>AX$9</formula>
    </cfRule>
  </conditionalFormatting>
  <conditionalFormatting sqref="N10:U10">
    <cfRule type="expression" dxfId="289" priority="4">
      <formula>MOD(N10,0.5)&lt;&gt;0</formula>
    </cfRule>
    <cfRule type="cellIs" dxfId="288" priority="39" operator="greaterThan">
      <formula>N$9</formula>
    </cfRule>
  </conditionalFormatting>
  <conditionalFormatting sqref="V10">
    <cfRule type="expression" dxfId="287" priority="32">
      <formula>MOD(V10,0.5)&lt;&gt;0</formula>
    </cfRule>
  </conditionalFormatting>
  <conditionalFormatting sqref="V10">
    <cfRule type="cellIs" dxfId="286" priority="31" operator="greaterThan">
      <formula>V$9</formula>
    </cfRule>
  </conditionalFormatting>
  <conditionalFormatting sqref="W10:X10">
    <cfRule type="expression" dxfId="285" priority="30">
      <formula>MOD(W10,0.5)&lt;&gt;0</formula>
    </cfRule>
  </conditionalFormatting>
  <conditionalFormatting sqref="W10:X10">
    <cfRule type="cellIs" dxfId="284" priority="29" operator="greaterThan">
      <formula>W$9</formula>
    </cfRule>
  </conditionalFormatting>
  <conditionalFormatting sqref="Y10">
    <cfRule type="expression" dxfId="283" priority="28">
      <formula>MOD(Y10,0.5)&lt;&gt;0</formula>
    </cfRule>
  </conditionalFormatting>
  <conditionalFormatting sqref="Y10">
    <cfRule type="cellIs" dxfId="282" priority="27" operator="greaterThan">
      <formula>Y$9</formula>
    </cfRule>
  </conditionalFormatting>
  <conditionalFormatting sqref="Z10">
    <cfRule type="expression" dxfId="281" priority="26">
      <formula>MOD(Z10,0.5)&lt;&gt;0</formula>
    </cfRule>
  </conditionalFormatting>
  <conditionalFormatting sqref="Z10">
    <cfRule type="cellIs" dxfId="280" priority="25" operator="greaterThan">
      <formula>Z$9</formula>
    </cfRule>
  </conditionalFormatting>
  <conditionalFormatting sqref="AA10">
    <cfRule type="expression" dxfId="279" priority="24">
      <formula>MOD(AA10,0.5)&lt;&gt;0</formula>
    </cfRule>
  </conditionalFormatting>
  <conditionalFormatting sqref="AA10">
    <cfRule type="cellIs" dxfId="278" priority="23" operator="greaterThan">
      <formula>AA$9</formula>
    </cfRule>
  </conditionalFormatting>
  <conditionalFormatting sqref="AB10">
    <cfRule type="expression" dxfId="277" priority="22">
      <formula>MOD(AB10,0.5)&lt;&gt;0</formula>
    </cfRule>
  </conditionalFormatting>
  <conditionalFormatting sqref="AB10">
    <cfRule type="cellIs" dxfId="276" priority="21" operator="greaterThan">
      <formula>AB$9</formula>
    </cfRule>
  </conditionalFormatting>
  <conditionalFormatting sqref="V11:V39">
    <cfRule type="expression" dxfId="275" priority="19">
      <formula>MOD(V11,0.5)&lt;&gt;0</formula>
    </cfRule>
  </conditionalFormatting>
  <conditionalFormatting sqref="V11:V39">
    <cfRule type="cellIs" dxfId="274" priority="18" operator="greaterThan">
      <formula>V$9</formula>
    </cfRule>
  </conditionalFormatting>
  <conditionalFormatting sqref="W11:X39">
    <cfRule type="expression" dxfId="273" priority="17">
      <formula>MOD(W11,0.5)&lt;&gt;0</formula>
    </cfRule>
  </conditionalFormatting>
  <conditionalFormatting sqref="W11:X39">
    <cfRule type="cellIs" dxfId="272" priority="16" operator="greaterThan">
      <formula>W$9</formula>
    </cfRule>
  </conditionalFormatting>
  <conditionalFormatting sqref="Y11:Y39">
    <cfRule type="expression" dxfId="271" priority="15">
      <formula>MOD(Y11,0.5)&lt;&gt;0</formula>
    </cfRule>
  </conditionalFormatting>
  <conditionalFormatting sqref="Y11:Y39">
    <cfRule type="cellIs" dxfId="270" priority="14" operator="greaterThan">
      <formula>Y$9</formula>
    </cfRule>
  </conditionalFormatting>
  <conditionalFormatting sqref="Z11:Z39">
    <cfRule type="expression" dxfId="269" priority="13">
      <formula>MOD(Z11,0.5)&lt;&gt;0</formula>
    </cfRule>
  </conditionalFormatting>
  <conditionalFormatting sqref="Z11:Z39">
    <cfRule type="cellIs" dxfId="268" priority="12" operator="greaterThan">
      <formula>Z$9</formula>
    </cfRule>
  </conditionalFormatting>
  <conditionalFormatting sqref="AA11:AA39">
    <cfRule type="expression" dxfId="267" priority="11">
      <formula>MOD(AA11,0.5)&lt;&gt;0</formula>
    </cfRule>
  </conditionalFormatting>
  <conditionalFormatting sqref="AA11:AA39">
    <cfRule type="cellIs" dxfId="266" priority="10" operator="greaterThan">
      <formula>AA$9</formula>
    </cfRule>
  </conditionalFormatting>
  <conditionalFormatting sqref="AB11:AB39">
    <cfRule type="expression" dxfId="265" priority="9">
      <formula>MOD(AB11,0.5)&lt;&gt;0</formula>
    </cfRule>
  </conditionalFormatting>
  <conditionalFormatting sqref="AB11:AB39">
    <cfRule type="cellIs" dxfId="264" priority="8" operator="greaterThan">
      <formula>AB$9</formula>
    </cfRule>
  </conditionalFormatting>
  <conditionalFormatting sqref="AC9">
    <cfRule type="cellIs" dxfId="263" priority="7" operator="notEqual">
      <formula>35</formula>
    </cfRule>
  </conditionalFormatting>
  <conditionalFormatting sqref="AN9">
    <cfRule type="cellIs" dxfId="262" priority="6" operator="notEqual">
      <formula>20</formula>
    </cfRule>
  </conditionalFormatting>
  <conditionalFormatting sqref="AY9">
    <cfRule type="cellIs" dxfId="261" priority="5" operator="notEqual">
      <formula>20</formula>
    </cfRule>
  </conditionalFormatting>
  <conditionalFormatting sqref="N11:U39">
    <cfRule type="expression" dxfId="260" priority="2">
      <formula>MOD(N11,0.5)&lt;&gt;0</formula>
    </cfRule>
    <cfRule type="cellIs" dxfId="259" priority="3" operator="greaterThan">
      <formula>N$9</formula>
    </cfRule>
  </conditionalFormatting>
  <conditionalFormatting sqref="M10:M39">
    <cfRule type="expression" dxfId="258" priority="1">
      <formula>OR(COUNTA(G10:I10)&gt;1,COUNTA(J10:L10)&gt;1)</formula>
    </cfRule>
  </conditionalFormatting>
  <dataValidations count="12">
    <dataValidation type="list" allowBlank="1" showInputMessage="1" showErrorMessage="1" sqref="AX7">
      <formula1>"III 1,III 2"</formula1>
    </dataValidation>
    <dataValidation type="list" allowBlank="1" showInputMessage="1" showErrorMessage="1" sqref="AM7">
      <formula1>"II 1,II 2"</formula1>
    </dataValidation>
    <dataValidation type="list" allowBlank="1" showInputMessage="1" showErrorMessage="1" sqref="AB7">
      <formula1>"I 1,I 2"</formula1>
    </dataValidation>
    <dataValidation type="whole" allowBlank="1" showInputMessage="1" showErrorMessage="1" errorTitle="Achtung" error="Bitte nur ganze Noten zwischen 0 und 2 NP eintragen!" sqref="BA10:BA39">
      <formula1>0</formula1>
      <formula2>2</formula2>
    </dataValidation>
    <dataValidation type="list" allowBlank="1" showInputMessage="1" showErrorMessage="1" sqref="BA1:BB1">
      <formula1>"EK, ZK, EB"</formula1>
    </dataValidation>
    <dataValidation type="list" allowBlank="1" showInputMessage="1" showErrorMessage="1" sqref="J1:K1">
      <formula1>"HT, NT, NNT"</formula1>
    </dataValidation>
    <dataValidation type="whole" allowBlank="1" showInputMessage="1" showErrorMessage="1" errorTitle="Achtung" error="Bitte maximal mögliche BE beachten bzw. ganze BE eingeben!" sqref="D10:L39">
      <formula1>0</formula1>
      <formula2>D$9</formula2>
    </dataValidation>
    <dataValidation type="decimal" showInputMessage="1" showErrorMessage="1" errorTitle="Achtung" error="Bitte maximal mögliche BE beachten bzw. ganze BE eingeben!" sqref="AO10:AX39">
      <formula1>0</formula1>
      <formula2>AO$9</formula2>
    </dataValidation>
    <dataValidation type="decimal" showInputMessage="1" showErrorMessage="1" errorTitle="Achtung" error="Bitte maximal mögliche BE beachten bzw. ganze BE eingeben!" sqref="AD10:AM39">
      <formula1>0</formula1>
      <formula2>AD$9</formula2>
    </dataValidation>
    <dataValidation type="whole" allowBlank="1" showInputMessage="1" showErrorMessage="1" sqref="N9:AB9">
      <formula1>0</formula1>
      <formula2>35</formula2>
    </dataValidation>
    <dataValidation type="whole" allowBlank="1" showInputMessage="1" showErrorMessage="1" sqref="AD9:AM9 AO9:AX9">
      <formula1>0</formula1>
      <formula2>20</formula2>
    </dataValidation>
    <dataValidation type="decimal" showInputMessage="1" showErrorMessage="1" errorTitle="Achtung" error="Bitte maximal mögliche BE beachten bzw. ganze BE eingeben!" sqref="N10:AB39">
      <formula1>0</formula1>
      <formula2>N$9</formula2>
    </dataValidation>
  </dataValidations>
  <pageMargins left="0.39370078740157483" right="0.39370078740157483" top="0.39370078740157483" bottom="0.39370078740157483" header="0.31496062992125984" footer="0.31496062992125984"/>
  <pageSetup paperSize="9" scale="46" orientation="landscape" r:id="rId1"/>
  <ignoredErrors>
    <ignoredError sqref="AC9"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BL52"/>
  <sheetViews>
    <sheetView showGridLines="0" zoomScale="80" zoomScaleNormal="80" zoomScaleSheetLayoutView="80" workbookViewId="0">
      <pane ySplit="9" topLeftCell="A10" activePane="bottomLeft" state="frozen"/>
      <selection sqref="A1:M1"/>
      <selection pane="bottomLeft" activeCell="E1" sqref="E1:F1"/>
    </sheetView>
  </sheetViews>
  <sheetFormatPr baseColWidth="10" defaultColWidth="10.81640625" defaultRowHeight="12.5" x14ac:dyDescent="0.25"/>
  <cols>
    <col min="1" max="2" width="10.81640625" style="15"/>
    <col min="3" max="3" width="14.26953125" customWidth="1"/>
    <col min="4" max="4" width="6.26953125" customWidth="1"/>
    <col min="5" max="9" width="6.26953125" style="15" customWidth="1"/>
    <col min="10" max="11" width="6.26953125" style="9" customWidth="1"/>
    <col min="12" max="18" width="6.26953125" customWidth="1"/>
    <col min="19" max="20" width="6.26953125" style="15" customWidth="1"/>
    <col min="21" max="23" width="6.26953125" customWidth="1"/>
    <col min="24" max="25" width="6.26953125" style="15" customWidth="1"/>
    <col min="26" max="29" width="6.26953125" customWidth="1"/>
    <col min="30" max="31" width="6.26953125" style="15" customWidth="1"/>
    <col min="32" max="32" width="9.81640625" style="15" customWidth="1"/>
    <col min="33" max="33" width="11" style="15" bestFit="1" customWidth="1"/>
    <col min="34" max="34" width="10.81640625" hidden="1" customWidth="1"/>
    <col min="35" max="35" width="12.1796875" customWidth="1"/>
    <col min="36" max="36" width="10.81640625" customWidth="1"/>
    <col min="37" max="37" width="14.26953125" customWidth="1"/>
    <col min="38" max="39" width="12.1796875" customWidth="1"/>
    <col min="40" max="40" width="12.1796875" style="15" customWidth="1"/>
    <col min="41" max="42" width="12.1796875" customWidth="1"/>
    <col min="43" max="47" width="12.1796875" style="15" customWidth="1"/>
    <col min="48" max="48" width="16" style="15" bestFit="1" customWidth="1"/>
    <col min="49" max="49" width="1.7265625" customWidth="1"/>
    <col min="51" max="51" width="13.81640625" customWidth="1"/>
    <col min="52" max="52" width="10.81640625" hidden="1" customWidth="1"/>
    <col min="53" max="53" width="13.54296875" hidden="1" customWidth="1"/>
    <col min="54" max="57" width="13.54296875" style="15" hidden="1" customWidth="1"/>
    <col min="58" max="58" width="8.1796875" customWidth="1"/>
    <col min="59" max="59" width="17.1796875" customWidth="1"/>
    <col min="60" max="60" width="11.453125" customWidth="1"/>
    <col min="61" max="61" width="8.54296875" customWidth="1"/>
    <col min="64" max="64" width="10.81640625" customWidth="1"/>
    <col min="65" max="65" width="0.81640625" customWidth="1"/>
  </cols>
  <sheetData>
    <row r="1" spans="1:64" ht="30" customHeight="1" thickBot="1" x14ac:dyDescent="0.3">
      <c r="A1" s="602" t="s">
        <v>1</v>
      </c>
      <c r="B1" s="603"/>
      <c r="C1" s="602">
        <f>Hinweis!B1</f>
        <v>2024</v>
      </c>
      <c r="D1" s="603"/>
      <c r="E1" s="608"/>
      <c r="F1" s="609"/>
      <c r="G1" s="606" t="s">
        <v>75</v>
      </c>
      <c r="H1" s="605"/>
      <c r="I1" s="605"/>
      <c r="J1" s="605"/>
      <c r="K1" s="605"/>
      <c r="L1" s="605"/>
      <c r="M1" s="605"/>
      <c r="N1" s="605"/>
      <c r="O1" s="605"/>
      <c r="P1" s="605"/>
      <c r="Q1" s="605"/>
      <c r="R1" s="605"/>
      <c r="S1" s="605"/>
      <c r="T1" s="605"/>
      <c r="U1" s="605"/>
      <c r="V1" s="605"/>
      <c r="W1" s="605"/>
      <c r="X1" s="605"/>
      <c r="Y1" s="605"/>
      <c r="Z1" s="607"/>
      <c r="AA1" s="563" t="s">
        <v>86</v>
      </c>
      <c r="AB1" s="564"/>
      <c r="AC1" s="564"/>
      <c r="AD1" s="648"/>
      <c r="AE1" s="553"/>
      <c r="AF1" s="554"/>
      <c r="AG1" s="555"/>
      <c r="AH1" s="264"/>
      <c r="AI1" s="15"/>
      <c r="AJ1" s="602" t="s">
        <v>1</v>
      </c>
      <c r="AK1" s="603"/>
      <c r="AL1" s="277">
        <f>Hinweis!B1</f>
        <v>2024</v>
      </c>
      <c r="AM1" s="650" t="str">
        <f>IF(E1="","",E1)</f>
        <v/>
      </c>
      <c r="AN1" s="652"/>
      <c r="AO1" s="606" t="s">
        <v>124</v>
      </c>
      <c r="AP1" s="605"/>
      <c r="AQ1" s="605"/>
      <c r="AR1" s="605"/>
      <c r="AS1" s="605"/>
      <c r="AT1" s="605"/>
      <c r="AU1" s="605"/>
      <c r="AV1" s="721" t="s">
        <v>86</v>
      </c>
      <c r="AW1" s="722"/>
      <c r="AX1" s="722"/>
      <c r="AY1" s="339" t="str">
        <f>IF(AE1="","",AE1)</f>
        <v/>
      </c>
      <c r="AZ1" s="4"/>
      <c r="BA1" s="727" t="s">
        <v>118</v>
      </c>
      <c r="BB1" s="728"/>
      <c r="BC1" s="728"/>
      <c r="BD1" s="728"/>
      <c r="BE1" s="729"/>
      <c r="BF1" s="15"/>
      <c r="BG1" s="332"/>
      <c r="BH1" s="332"/>
      <c r="BI1" s="332"/>
      <c r="BJ1" s="332"/>
      <c r="BK1" s="332"/>
      <c r="BL1" s="15"/>
    </row>
    <row r="2" spans="1:64" ht="30" customHeight="1" thickBot="1" x14ac:dyDescent="0.3">
      <c r="A2" s="563" t="s">
        <v>126</v>
      </c>
      <c r="B2" s="564"/>
      <c r="C2" s="564"/>
      <c r="D2" s="648"/>
      <c r="E2" s="716"/>
      <c r="F2" s="716"/>
      <c r="G2" s="716"/>
      <c r="H2" s="716"/>
      <c r="I2" s="716"/>
      <c r="J2" s="717"/>
      <c r="K2" s="556" t="s">
        <v>125</v>
      </c>
      <c r="L2" s="557"/>
      <c r="M2" s="557"/>
      <c r="N2" s="557"/>
      <c r="O2" s="558"/>
      <c r="P2" s="561"/>
      <c r="Q2" s="562"/>
      <c r="R2" s="562"/>
      <c r="S2" s="562"/>
      <c r="T2" s="562"/>
      <c r="U2" s="613"/>
      <c r="V2" s="556" t="s">
        <v>127</v>
      </c>
      <c r="W2" s="557"/>
      <c r="X2" s="557"/>
      <c r="Y2" s="557"/>
      <c r="Z2" s="558"/>
      <c r="AA2" s="561"/>
      <c r="AB2" s="562"/>
      <c r="AC2" s="562"/>
      <c r="AD2" s="562"/>
      <c r="AE2" s="562"/>
      <c r="AF2" s="562"/>
      <c r="AG2" s="613"/>
      <c r="AH2" s="264"/>
      <c r="AI2" s="15"/>
      <c r="AJ2" s="563" t="s">
        <v>126</v>
      </c>
      <c r="AK2" s="564"/>
      <c r="AL2" s="648"/>
      <c r="AM2" s="695" t="str">
        <f>IF(E2="","",E2)</f>
        <v/>
      </c>
      <c r="AN2" s="696"/>
      <c r="AO2" s="721" t="s">
        <v>125</v>
      </c>
      <c r="AP2" s="722"/>
      <c r="AQ2" s="740"/>
      <c r="AR2" s="697" t="str">
        <f>IF(P2="","",P2)</f>
        <v/>
      </c>
      <c r="AS2" s="698"/>
      <c r="AT2" s="556" t="s">
        <v>127</v>
      </c>
      <c r="AU2" s="557"/>
      <c r="AV2" s="558"/>
      <c r="AW2" s="695" t="str">
        <f>IF(AA2="","",AA2)</f>
        <v/>
      </c>
      <c r="AX2" s="723"/>
      <c r="AY2" s="696"/>
      <c r="AZ2" s="4"/>
      <c r="BA2" s="730"/>
      <c r="BB2" s="731"/>
      <c r="BC2" s="731"/>
      <c r="BD2" s="731"/>
      <c r="BE2" s="732"/>
      <c r="BF2" s="15"/>
      <c r="BG2" s="331"/>
      <c r="BH2" s="333"/>
      <c r="BI2" s="333"/>
      <c r="BJ2" s="333"/>
      <c r="BK2" s="333"/>
      <c r="BL2" s="15"/>
    </row>
    <row r="3" spans="1:64" ht="30" customHeight="1" thickBot="1" x14ac:dyDescent="0.3">
      <c r="A3" s="589" t="s">
        <v>2</v>
      </c>
      <c r="B3" s="590"/>
      <c r="C3" s="590"/>
      <c r="D3" s="592"/>
      <c r="E3" s="708"/>
      <c r="F3" s="709"/>
      <c r="G3" s="709"/>
      <c r="H3" s="709"/>
      <c r="I3" s="709"/>
      <c r="J3" s="709"/>
      <c r="K3" s="709"/>
      <c r="L3" s="709"/>
      <c r="M3" s="709"/>
      <c r="N3" s="709"/>
      <c r="O3" s="709"/>
      <c r="P3" s="709"/>
      <c r="Q3" s="709"/>
      <c r="R3" s="709"/>
      <c r="S3" s="709"/>
      <c r="T3" s="709"/>
      <c r="U3" s="710"/>
      <c r="V3" s="557" t="s">
        <v>17</v>
      </c>
      <c r="W3" s="557"/>
      <c r="X3" s="557"/>
      <c r="Y3" s="557"/>
      <c r="Z3" s="558"/>
      <c r="AA3" s="736"/>
      <c r="AB3" s="737"/>
      <c r="AC3" s="737"/>
      <c r="AD3" s="737"/>
      <c r="AE3" s="737"/>
      <c r="AF3" s="737"/>
      <c r="AG3" s="738"/>
      <c r="AH3" s="264"/>
      <c r="AI3" s="15"/>
      <c r="AJ3" s="556" t="s">
        <v>2</v>
      </c>
      <c r="AK3" s="557"/>
      <c r="AL3" s="558"/>
      <c r="AM3" s="699" t="str">
        <f>IF(E3="","",E3)</f>
        <v/>
      </c>
      <c r="AN3" s="700"/>
      <c r="AO3" s="700"/>
      <c r="AP3" s="700"/>
      <c r="AQ3" s="700"/>
      <c r="AR3" s="700"/>
      <c r="AS3" s="701"/>
      <c r="AT3" s="556" t="s">
        <v>84</v>
      </c>
      <c r="AU3" s="557"/>
      <c r="AV3" s="558"/>
      <c r="AW3" s="724" t="str">
        <f>IF(AA3="","",AA3)</f>
        <v/>
      </c>
      <c r="AX3" s="725"/>
      <c r="AY3" s="726"/>
      <c r="AZ3" s="4"/>
      <c r="BA3" s="733"/>
      <c r="BB3" s="734"/>
      <c r="BC3" s="734"/>
      <c r="BD3" s="734"/>
      <c r="BE3" s="735"/>
      <c r="BF3" s="15"/>
      <c r="BG3" s="12"/>
      <c r="BH3" s="333"/>
      <c r="BI3" s="333"/>
      <c r="BJ3" s="333"/>
      <c r="BK3" s="333"/>
      <c r="BL3" s="15"/>
    </row>
    <row r="4" spans="1:64" ht="13" thickBot="1" x14ac:dyDescent="0.3">
      <c r="C4" s="15"/>
      <c r="D4" s="15"/>
      <c r="J4" s="15"/>
      <c r="K4" s="15"/>
      <c r="L4" s="15"/>
      <c r="M4" s="15"/>
      <c r="N4" s="15"/>
      <c r="O4" s="15"/>
      <c r="P4" s="15"/>
      <c r="Q4" s="15"/>
      <c r="R4" s="15"/>
      <c r="U4" s="15"/>
      <c r="V4" s="15"/>
      <c r="W4" s="15"/>
      <c r="Z4" s="15"/>
      <c r="AA4" s="15"/>
      <c r="AB4" s="15"/>
      <c r="AC4" s="15"/>
      <c r="AG4" s="50"/>
      <c r="AH4" s="43"/>
      <c r="AI4" s="15"/>
      <c r="AV4" s="50"/>
      <c r="AW4" s="15"/>
      <c r="AY4" s="15"/>
      <c r="BA4" s="15"/>
    </row>
    <row r="5" spans="1:64" s="1" customFormat="1" ht="33.75" customHeight="1" thickBot="1" x14ac:dyDescent="0.3">
      <c r="A5" s="623" t="s">
        <v>0</v>
      </c>
      <c r="B5" s="703" t="s">
        <v>69</v>
      </c>
      <c r="C5" s="741" t="s">
        <v>120</v>
      </c>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06" t="s">
        <v>119</v>
      </c>
      <c r="AH5" s="51"/>
      <c r="AJ5" s="566" t="s">
        <v>0</v>
      </c>
      <c r="AK5" s="703" t="s">
        <v>69</v>
      </c>
      <c r="AL5" s="578" t="s">
        <v>115</v>
      </c>
      <c r="AM5" s="579"/>
      <c r="AN5" s="579"/>
      <c r="AO5" s="579"/>
      <c r="AP5" s="579"/>
      <c r="AQ5" s="739" t="s">
        <v>116</v>
      </c>
      <c r="AR5" s="564"/>
      <c r="AS5" s="564"/>
      <c r="AT5" s="564"/>
      <c r="AU5" s="648"/>
      <c r="AV5" s="718" t="s">
        <v>121</v>
      </c>
      <c r="AW5" s="763"/>
      <c r="AX5" s="617" t="s">
        <v>23</v>
      </c>
      <c r="AY5" s="614" t="s">
        <v>123</v>
      </c>
      <c r="BA5" s="760" t="s">
        <v>113</v>
      </c>
      <c r="BB5" s="752" t="s">
        <v>114</v>
      </c>
      <c r="BC5" s="752" t="s">
        <v>128</v>
      </c>
      <c r="BD5" s="752" t="s">
        <v>129</v>
      </c>
      <c r="BE5" s="752" t="s">
        <v>117</v>
      </c>
      <c r="BG5" s="453"/>
      <c r="BH5" s="453"/>
      <c r="BI5" s="453"/>
      <c r="BJ5" s="453"/>
      <c r="BK5" s="453"/>
      <c r="BL5" s="453"/>
    </row>
    <row r="6" spans="1:64" s="1" customFormat="1" ht="26.25" customHeight="1" x14ac:dyDescent="0.25">
      <c r="A6" s="624"/>
      <c r="B6" s="704"/>
      <c r="C6" s="743"/>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07"/>
      <c r="AH6" s="51"/>
      <c r="AJ6" s="567"/>
      <c r="AK6" s="704"/>
      <c r="AL6" s="764" t="s">
        <v>132</v>
      </c>
      <c r="AM6" s="766" t="s">
        <v>133</v>
      </c>
      <c r="AN6" s="757" t="s">
        <v>139</v>
      </c>
      <c r="AO6" s="758"/>
      <c r="AP6" s="768" t="s">
        <v>134</v>
      </c>
      <c r="AQ6" s="770" t="s">
        <v>135</v>
      </c>
      <c r="AR6" s="766" t="s">
        <v>136</v>
      </c>
      <c r="AS6" s="759" t="s">
        <v>140</v>
      </c>
      <c r="AT6" s="759"/>
      <c r="AU6" s="755" t="s">
        <v>134</v>
      </c>
      <c r="AV6" s="719"/>
      <c r="AW6" s="763"/>
      <c r="AX6" s="618"/>
      <c r="AY6" s="615"/>
      <c r="BA6" s="761"/>
      <c r="BB6" s="753"/>
      <c r="BC6" s="753"/>
      <c r="BD6" s="753"/>
      <c r="BE6" s="753"/>
      <c r="BG6" s="454"/>
      <c r="BH6" s="455"/>
      <c r="BI6" s="455"/>
      <c r="BJ6" s="455"/>
      <c r="BK6" s="455"/>
      <c r="BL6" s="455"/>
    </row>
    <row r="7" spans="1:64" ht="18.75" customHeight="1" thickBot="1" x14ac:dyDescent="0.3">
      <c r="A7" s="624"/>
      <c r="B7" s="704"/>
      <c r="C7" s="745"/>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07"/>
      <c r="AH7" s="51"/>
      <c r="AI7" s="15"/>
      <c r="AJ7" s="567"/>
      <c r="AK7" s="704"/>
      <c r="AL7" s="765"/>
      <c r="AM7" s="767"/>
      <c r="AN7" s="395" t="s">
        <v>137</v>
      </c>
      <c r="AO7" s="396" t="s">
        <v>138</v>
      </c>
      <c r="AP7" s="769"/>
      <c r="AQ7" s="771"/>
      <c r="AR7" s="767"/>
      <c r="AS7" s="395" t="s">
        <v>137</v>
      </c>
      <c r="AT7" s="396" t="s">
        <v>138</v>
      </c>
      <c r="AU7" s="756"/>
      <c r="AV7" s="720"/>
      <c r="AW7" s="763"/>
      <c r="AX7" s="618"/>
      <c r="AY7" s="615"/>
      <c r="BA7" s="762"/>
      <c r="BB7" s="753"/>
      <c r="BC7" s="753"/>
      <c r="BD7" s="753"/>
      <c r="BE7" s="753"/>
      <c r="BG7" s="454"/>
      <c r="BH7" s="455"/>
      <c r="BI7" s="455"/>
      <c r="BJ7" s="455"/>
      <c r="BK7" s="455"/>
      <c r="BL7" s="455"/>
    </row>
    <row r="8" spans="1:64" ht="29.25" customHeight="1" x14ac:dyDescent="0.25">
      <c r="A8" s="624"/>
      <c r="B8" s="704"/>
      <c r="C8" s="287" t="s">
        <v>26</v>
      </c>
      <c r="D8" s="288"/>
      <c r="E8" s="288"/>
      <c r="F8" s="288"/>
      <c r="G8" s="288"/>
      <c r="H8" s="288"/>
      <c r="I8" s="288"/>
      <c r="J8" s="288"/>
      <c r="K8" s="288"/>
      <c r="L8" s="288"/>
      <c r="M8" s="288"/>
      <c r="N8" s="288"/>
      <c r="O8" s="288"/>
      <c r="P8" s="288"/>
      <c r="Q8" s="288"/>
      <c r="R8" s="288"/>
      <c r="S8" s="288"/>
      <c r="T8" s="288"/>
      <c r="U8" s="288"/>
      <c r="V8" s="288"/>
      <c r="W8" s="288"/>
      <c r="X8" s="289"/>
      <c r="Y8" s="288"/>
      <c r="Z8" s="288"/>
      <c r="AA8" s="288"/>
      <c r="AB8" s="289"/>
      <c r="AC8" s="289"/>
      <c r="AD8" s="289"/>
      <c r="AE8" s="290"/>
      <c r="AF8" s="428" t="s">
        <v>152</v>
      </c>
      <c r="AG8" s="707"/>
      <c r="AH8" s="265" t="s">
        <v>4</v>
      </c>
      <c r="AI8" s="15"/>
      <c r="AJ8" s="713" t="s">
        <v>122</v>
      </c>
      <c r="AK8" s="714"/>
      <c r="AL8" s="397"/>
      <c r="AM8" s="398"/>
      <c r="AN8" s="749"/>
      <c r="AO8" s="750"/>
      <c r="AP8" s="392"/>
      <c r="AQ8" s="399"/>
      <c r="AR8" s="398"/>
      <c r="AS8" s="772"/>
      <c r="AT8" s="773"/>
      <c r="AU8" s="393"/>
      <c r="AV8" s="720"/>
      <c r="AW8" s="763"/>
      <c r="AX8" s="618"/>
      <c r="AY8" s="615"/>
      <c r="BA8" s="762"/>
      <c r="BB8" s="754"/>
      <c r="BC8" s="754"/>
      <c r="BD8" s="754"/>
      <c r="BE8" s="754"/>
      <c r="BG8" s="456"/>
      <c r="BH8" s="16"/>
      <c r="BI8" s="16"/>
      <c r="BJ8" s="16"/>
      <c r="BK8" s="16"/>
      <c r="BL8" s="16"/>
    </row>
    <row r="9" spans="1:64" ht="22" customHeight="1" thickBot="1" x14ac:dyDescent="0.3">
      <c r="A9" s="702"/>
      <c r="B9" s="705"/>
      <c r="C9" s="118" t="s">
        <v>27</v>
      </c>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150"/>
      <c r="AE9" s="153"/>
      <c r="AF9" s="292">
        <f>SUM(D9:AE9)</f>
        <v>0</v>
      </c>
      <c r="AG9" s="707"/>
      <c r="AH9" s="266">
        <v>1</v>
      </c>
      <c r="AI9" s="15"/>
      <c r="AJ9" s="711" t="s">
        <v>112</v>
      </c>
      <c r="AK9" s="712"/>
      <c r="AL9" s="292">
        <v>15</v>
      </c>
      <c r="AM9" s="390">
        <v>15</v>
      </c>
      <c r="AN9" s="747">
        <v>15</v>
      </c>
      <c r="AO9" s="751"/>
      <c r="AP9" s="343">
        <v>15</v>
      </c>
      <c r="AQ9" s="391">
        <v>15</v>
      </c>
      <c r="AR9" s="390">
        <v>15</v>
      </c>
      <c r="AS9" s="747">
        <v>15</v>
      </c>
      <c r="AT9" s="748"/>
      <c r="AU9" s="346">
        <v>15</v>
      </c>
      <c r="AV9" s="263" t="s">
        <v>78</v>
      </c>
      <c r="AW9" s="763"/>
      <c r="AX9" s="618"/>
      <c r="AY9" s="615"/>
      <c r="BA9" s="250" t="s">
        <v>78</v>
      </c>
      <c r="BB9" s="250" t="s">
        <v>78</v>
      </c>
      <c r="BC9" s="250" t="s">
        <v>78</v>
      </c>
      <c r="BD9" s="250" t="s">
        <v>78</v>
      </c>
      <c r="BE9" s="250" t="s">
        <v>78</v>
      </c>
      <c r="BG9" s="456"/>
      <c r="BH9" s="16"/>
      <c r="BI9" s="16"/>
      <c r="BJ9" s="16"/>
      <c r="BK9" s="16"/>
      <c r="BL9" s="16"/>
    </row>
    <row r="10" spans="1:64" ht="22" customHeight="1" thickTop="1" thickBot="1" x14ac:dyDescent="0.3">
      <c r="A10" s="124">
        <v>1</v>
      </c>
      <c r="B10" s="140"/>
      <c r="C10" s="41"/>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4"/>
      <c r="AF10" s="295" t="str">
        <f>IF(ISNUMBER(B10),SUM(D10:AE10),"")</f>
        <v/>
      </c>
      <c r="AG10" s="330" t="str">
        <f>IF(ISNUMBER(B10),IF(ISNUMBER(AH10),VLOOKUP(AH10,'Verrechnungs- Notenpunkte'!$G$5:$H$20,2,TRUE),""),"")</f>
        <v/>
      </c>
      <c r="AH10" s="267" t="str">
        <f>IF(COUNT(B10)=1,AF10/$AF$9,"")</f>
        <v/>
      </c>
      <c r="AI10" s="15"/>
      <c r="AJ10" s="124">
        <v>1</v>
      </c>
      <c r="AK10" s="312" t="str">
        <f t="shared" ref="AK10:AK39" si="0">IF(B10="","",B10)</f>
        <v/>
      </c>
      <c r="AL10" s="135"/>
      <c r="AM10" s="132"/>
      <c r="AN10" s="135"/>
      <c r="AO10" s="352"/>
      <c r="AP10" s="358"/>
      <c r="AQ10" s="135"/>
      <c r="AR10" s="352"/>
      <c r="AS10" s="354"/>
      <c r="AT10" s="352"/>
      <c r="AU10" s="347"/>
      <c r="AV10" s="313" t="str">
        <f>IF(COUNT(B10)=1,IF(COUNT(AL$8:AN$8,AQ$8:AS$8)=6,IF(SUM(AL$8:AN$8)=1,IF(SUM(AQ$8:AS$8)=1,IF(COUNT(AL10:AU10)&lt;=4,IF(COUNT(AN10:AO10)&lt;2,IF(COUNT(AS10:AT10)&lt;2,IF(NOT(AND(COUNT(AL10:AP10)&gt;0,COUNT(AQ10:AU10)&gt;0)),IF(BB10*BE10=0, MIN(3,0.4*BA10+0.6*BE10),0.4*BA10+0.6*BE10),""),""),""),""),""),""),""),"")</f>
        <v/>
      </c>
      <c r="AW10" s="763"/>
      <c r="AX10" s="325"/>
      <c r="AY10" s="66" t="str">
        <f t="shared" ref="AY10:AY39" si="1">IF(COUNT(AK10)=1,IF(ROUND(20/75*AG10+55/75*AV10,0)-AX10&gt;=0,ROUND(20/75*AG10+55/75*AV10,0)-AX10,0),"")</f>
        <v/>
      </c>
      <c r="BA10" s="280" t="str">
        <f>IF(COUNT(B10)=1,IF(COUNTA(AL10:AP10)&gt;=1,AL$8*AL10+AM$8*AM10+AN$8*BC10,AQ$8*AQ10+AR$8*AR10+AS$8*BD10),"")</f>
        <v/>
      </c>
      <c r="BB10" s="256" t="str">
        <f t="shared" ref="BB10:BB39" si="2">IF(COUNT(B10)=1,ROUND(BA10,0),"")</f>
        <v/>
      </c>
      <c r="BC10" s="342" t="str">
        <f>IF(COUNT(B10)=1,IF(COUNT(AN10)=1,AN10,AO10),"")</f>
        <v/>
      </c>
      <c r="BD10" s="342" t="str">
        <f>IF(COUNT(B10)=1,IF(COUNT(AS10)=1,AS10,AT10),"")</f>
        <v/>
      </c>
      <c r="BE10" s="281" t="str">
        <f t="shared" ref="BE10:BE39" si="3">IF(COUNT(B10)=1,IF(COUNT(AP10)=1,AP10,AU10),"")</f>
        <v/>
      </c>
      <c r="BG10" s="680" t="s">
        <v>3</v>
      </c>
      <c r="BH10" s="683" t="s">
        <v>24</v>
      </c>
      <c r="BI10" s="692" t="s">
        <v>8</v>
      </c>
    </row>
    <row r="11" spans="1:64" ht="22" customHeight="1" thickBot="1" x14ac:dyDescent="0.3">
      <c r="A11" s="278">
        <v>2</v>
      </c>
      <c r="B11" s="140"/>
      <c r="C11" s="39"/>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6"/>
      <c r="AF11" s="297" t="str">
        <f t="shared" ref="AF11:AF39" si="4">IF(ISNUMBER(B11),SUM(D11:AE11),"")</f>
        <v/>
      </c>
      <c r="AG11" s="329" t="str">
        <f>IF(ISNUMBER(B11),IF(ISNUMBER(AH11),VLOOKUP(AH11,'Verrechnungs- Notenpunkte'!$G$5:$H$20,2,TRUE),""),"")</f>
        <v/>
      </c>
      <c r="AH11" s="268" t="str">
        <f t="shared" ref="AH11:AH39" si="5">IF(COUNT(B11)=1,AF11/$AF$9,"")</f>
        <v/>
      </c>
      <c r="AI11" s="15"/>
      <c r="AJ11" s="278">
        <v>2</v>
      </c>
      <c r="AK11" s="314" t="str">
        <f>IF(B11="","",B11)</f>
        <v/>
      </c>
      <c r="AL11" s="142"/>
      <c r="AM11" s="159"/>
      <c r="AN11" s="135"/>
      <c r="AO11" s="143"/>
      <c r="AP11" s="359"/>
      <c r="AQ11" s="142"/>
      <c r="AR11" s="351"/>
      <c r="AS11" s="356"/>
      <c r="AT11" s="351"/>
      <c r="AU11" s="348"/>
      <c r="AV11" s="313" t="str">
        <f t="shared" ref="AV11:AV39" si="6">IF(COUNT(B11)=1,IF(COUNT(AL$8:AN$8,AQ$8:AS$8)=6,IF(SUM(AL$8:AN$8)=1,IF(SUM(AQ$8:AS$8)=1,IF(COUNT(AL11:AU11)&lt;=4,IF(COUNT(AN11:AO11)&lt;2,IF(COUNT(AS11:AT11)&lt;2,IF(NOT(AND(COUNT(AL11:AP11)&gt;0,COUNT(AQ11:AU11)&gt;0)),IF(BB11*BE11=0, MIN(3,0.4*BA11+0.6*BE11),0.4*BA11+0.6*BE11),""),""),""),""),""),""),""),"")</f>
        <v/>
      </c>
      <c r="AW11" s="763"/>
      <c r="AX11" s="326"/>
      <c r="AY11" s="251" t="str">
        <f t="shared" si="1"/>
        <v/>
      </c>
      <c r="BA11" s="280" t="str">
        <f t="shared" ref="BA11:BA39" si="7">IF(COUNT(B11)=1,IF(COUNTA(AL11:AP11)&gt;=1,AL$8*AL11+AM$8*AM11+AN$8*BC11,AQ$8*AQ11+AR$8*AR11+AS$8*BD11),"")</f>
        <v/>
      </c>
      <c r="BB11" s="257" t="str">
        <f t="shared" si="2"/>
        <v/>
      </c>
      <c r="BC11" s="342" t="str">
        <f t="shared" ref="BC11:BC39" si="8">IF(COUNT(B11)=1,IF(COUNT(AN11)=1,AN11,AO11),"")</f>
        <v/>
      </c>
      <c r="BD11" s="342" t="str">
        <f t="shared" ref="BD11:BD39" si="9">IF(COUNT(B11)=1,IF(COUNT(AS11)=1,AS11,AT11),"")</f>
        <v/>
      </c>
      <c r="BE11" s="282" t="str">
        <f t="shared" si="3"/>
        <v/>
      </c>
      <c r="BG11" s="681"/>
      <c r="BH11" s="684"/>
      <c r="BI11" s="693"/>
    </row>
    <row r="12" spans="1:64" ht="22" customHeight="1" thickBot="1" x14ac:dyDescent="0.3">
      <c r="A12" s="278">
        <v>3</v>
      </c>
      <c r="B12" s="140"/>
      <c r="C12" s="39"/>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6"/>
      <c r="AF12" s="297" t="str">
        <f t="shared" si="4"/>
        <v/>
      </c>
      <c r="AG12" s="298" t="str">
        <f>IF(ISNUMBER(B12),IF(ISNUMBER(AH12),VLOOKUP(AH12,'Verrechnungs- Notenpunkte'!$G$5:$H$20,2,TRUE),""),"")</f>
        <v/>
      </c>
      <c r="AH12" s="268" t="str">
        <f t="shared" si="5"/>
        <v/>
      </c>
      <c r="AI12" s="15"/>
      <c r="AJ12" s="278">
        <v>3</v>
      </c>
      <c r="AK12" s="314" t="str">
        <f t="shared" si="0"/>
        <v/>
      </c>
      <c r="AL12" s="142"/>
      <c r="AM12" s="159"/>
      <c r="AN12" s="135"/>
      <c r="AO12" s="143"/>
      <c r="AP12" s="359"/>
      <c r="AQ12" s="142"/>
      <c r="AR12" s="143"/>
      <c r="AS12" s="357"/>
      <c r="AT12" s="143"/>
      <c r="AU12" s="348"/>
      <c r="AV12" s="313" t="str">
        <f t="shared" si="6"/>
        <v/>
      </c>
      <c r="AW12" s="763"/>
      <c r="AX12" s="326"/>
      <c r="AY12" s="105" t="str">
        <f t="shared" si="1"/>
        <v/>
      </c>
      <c r="BA12" s="280" t="str">
        <f t="shared" si="7"/>
        <v/>
      </c>
      <c r="BB12" s="257" t="str">
        <f t="shared" si="2"/>
        <v/>
      </c>
      <c r="BC12" s="342" t="str">
        <f t="shared" si="8"/>
        <v/>
      </c>
      <c r="BD12" s="342" t="str">
        <f t="shared" si="9"/>
        <v/>
      </c>
      <c r="BE12" s="283" t="str">
        <f t="shared" si="3"/>
        <v/>
      </c>
      <c r="BG12" s="681"/>
      <c r="BH12" s="684"/>
      <c r="BI12" s="693"/>
    </row>
    <row r="13" spans="1:64" ht="22" customHeight="1" thickBot="1" x14ac:dyDescent="0.3">
      <c r="A13" s="278">
        <v>4</v>
      </c>
      <c r="B13" s="140"/>
      <c r="C13" s="39"/>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6"/>
      <c r="AF13" s="297" t="str">
        <f t="shared" si="4"/>
        <v/>
      </c>
      <c r="AG13" s="298" t="str">
        <f>IF(ISNUMBER(B13),IF(ISNUMBER(AH13),VLOOKUP(AH13,'Verrechnungs- Notenpunkte'!$G$5:$H$20,2,TRUE),""),"")</f>
        <v/>
      </c>
      <c r="AH13" s="269" t="str">
        <f t="shared" si="5"/>
        <v/>
      </c>
      <c r="AI13" s="15"/>
      <c r="AJ13" s="278">
        <v>4</v>
      </c>
      <c r="AK13" s="314" t="str">
        <f t="shared" si="0"/>
        <v/>
      </c>
      <c r="AL13" s="142"/>
      <c r="AM13" s="159"/>
      <c r="AN13" s="135"/>
      <c r="AO13" s="143"/>
      <c r="AP13" s="359"/>
      <c r="AQ13" s="142"/>
      <c r="AR13" s="143"/>
      <c r="AS13" s="357"/>
      <c r="AT13" s="143"/>
      <c r="AU13" s="348"/>
      <c r="AV13" s="313" t="str">
        <f t="shared" si="6"/>
        <v/>
      </c>
      <c r="AW13" s="763"/>
      <c r="AX13" s="326"/>
      <c r="AY13" s="67" t="str">
        <f t="shared" si="1"/>
        <v/>
      </c>
      <c r="BA13" s="280" t="str">
        <f t="shared" si="7"/>
        <v/>
      </c>
      <c r="BB13" s="258" t="str">
        <f t="shared" si="2"/>
        <v/>
      </c>
      <c r="BC13" s="342" t="str">
        <f t="shared" si="8"/>
        <v/>
      </c>
      <c r="BD13" s="342" t="str">
        <f t="shared" si="9"/>
        <v/>
      </c>
      <c r="BE13" s="284" t="str">
        <f t="shared" si="3"/>
        <v/>
      </c>
      <c r="BG13" s="681"/>
      <c r="BH13" s="684"/>
      <c r="BI13" s="693"/>
    </row>
    <row r="14" spans="1:64" ht="22" customHeight="1" thickBot="1" x14ac:dyDescent="0.3">
      <c r="A14" s="279">
        <v>5</v>
      </c>
      <c r="B14" s="148"/>
      <c r="C14" s="42"/>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300"/>
      <c r="AF14" s="301" t="str">
        <f t="shared" si="4"/>
        <v/>
      </c>
      <c r="AG14" s="302" t="str">
        <f>IF(ISNUMBER(B14),IF(ISNUMBER(AH14),VLOOKUP(AH14,'Verrechnungs- Notenpunkte'!$G$5:$H$20,2,TRUE),""),"")</f>
        <v/>
      </c>
      <c r="AH14" s="270" t="str">
        <f t="shared" si="5"/>
        <v/>
      </c>
      <c r="AI14" s="15"/>
      <c r="AJ14" s="279">
        <v>5</v>
      </c>
      <c r="AK14" s="315" t="str">
        <f t="shared" si="0"/>
        <v/>
      </c>
      <c r="AL14" s="149"/>
      <c r="AM14" s="345"/>
      <c r="AN14" s="344"/>
      <c r="AO14" s="159"/>
      <c r="AP14" s="360"/>
      <c r="AQ14" s="150"/>
      <c r="AR14" s="159"/>
      <c r="AS14" s="135"/>
      <c r="AT14" s="159"/>
      <c r="AU14" s="186"/>
      <c r="AV14" s="313" t="str">
        <f t="shared" si="6"/>
        <v/>
      </c>
      <c r="AW14" s="763"/>
      <c r="AX14" s="327"/>
      <c r="AY14" s="69" t="str">
        <f t="shared" si="1"/>
        <v/>
      </c>
      <c r="BA14" s="280" t="str">
        <f t="shared" si="7"/>
        <v/>
      </c>
      <c r="BB14" s="259" t="str">
        <f t="shared" si="2"/>
        <v/>
      </c>
      <c r="BC14" s="342" t="str">
        <f t="shared" si="8"/>
        <v/>
      </c>
      <c r="BD14" s="342" t="str">
        <f t="shared" si="9"/>
        <v/>
      </c>
      <c r="BE14" s="285" t="str">
        <f t="shared" si="3"/>
        <v/>
      </c>
      <c r="BG14" s="681"/>
      <c r="BH14" s="684"/>
      <c r="BI14" s="693"/>
    </row>
    <row r="15" spans="1:64" ht="22" customHeight="1" thickBot="1" x14ac:dyDescent="0.3">
      <c r="A15" s="124">
        <v>6</v>
      </c>
      <c r="B15" s="129"/>
      <c r="C15" s="38"/>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6"/>
      <c r="AF15" s="303" t="str">
        <f t="shared" si="4"/>
        <v/>
      </c>
      <c r="AG15" s="304" t="str">
        <f>IF(ISNUMBER(B15),IF(ISNUMBER(AH15),VLOOKUP(AH15,'Verrechnungs- Notenpunkte'!$G$5:$H$20,2,TRUE),""),"")</f>
        <v/>
      </c>
      <c r="AH15" s="269" t="str">
        <f t="shared" si="5"/>
        <v/>
      </c>
      <c r="AI15" s="15"/>
      <c r="AJ15" s="127">
        <v>6</v>
      </c>
      <c r="AK15" s="316" t="str">
        <f t="shared" si="0"/>
        <v/>
      </c>
      <c r="AL15" s="135"/>
      <c r="AM15" s="132"/>
      <c r="AN15" s="354"/>
      <c r="AO15" s="352"/>
      <c r="AP15" s="361"/>
      <c r="AQ15" s="131"/>
      <c r="AR15" s="352"/>
      <c r="AS15" s="354"/>
      <c r="AT15" s="132"/>
      <c r="AU15" s="353"/>
      <c r="AV15" s="362" t="str">
        <f t="shared" si="6"/>
        <v/>
      </c>
      <c r="AW15" s="763"/>
      <c r="AX15" s="328"/>
      <c r="AY15" s="66" t="str">
        <f t="shared" si="1"/>
        <v/>
      </c>
      <c r="BA15" s="280" t="str">
        <f t="shared" si="7"/>
        <v/>
      </c>
      <c r="BB15" s="256" t="str">
        <f t="shared" si="2"/>
        <v/>
      </c>
      <c r="BC15" s="342" t="str">
        <f t="shared" si="8"/>
        <v/>
      </c>
      <c r="BD15" s="342" t="str">
        <f t="shared" si="9"/>
        <v/>
      </c>
      <c r="BE15" s="282" t="str">
        <f t="shared" si="3"/>
        <v/>
      </c>
      <c r="BG15" s="682"/>
      <c r="BH15" s="685"/>
      <c r="BI15" s="693"/>
    </row>
    <row r="16" spans="1:64" ht="22" customHeight="1" thickBot="1" x14ac:dyDescent="0.3">
      <c r="A16" s="278">
        <v>7</v>
      </c>
      <c r="B16" s="140"/>
      <c r="C16" s="39"/>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6"/>
      <c r="AF16" s="297" t="str">
        <f t="shared" si="4"/>
        <v/>
      </c>
      <c r="AG16" s="298" t="str">
        <f>IF(ISNUMBER(B16),IF(ISNUMBER(AH16),VLOOKUP(AH16,'Verrechnungs- Notenpunkte'!$G$5:$H$20,2,TRUE),""),"")</f>
        <v/>
      </c>
      <c r="AH16" s="268" t="str">
        <f t="shared" si="5"/>
        <v/>
      </c>
      <c r="AI16" s="15"/>
      <c r="AJ16" s="278">
        <v>7</v>
      </c>
      <c r="AK16" s="314" t="str">
        <f t="shared" si="0"/>
        <v/>
      </c>
      <c r="AL16" s="142"/>
      <c r="AM16" s="159"/>
      <c r="AN16" s="135"/>
      <c r="AO16" s="143"/>
      <c r="AP16" s="359"/>
      <c r="AQ16" s="142"/>
      <c r="AR16" s="143"/>
      <c r="AS16" s="357"/>
      <c r="AT16" s="143"/>
      <c r="AU16" s="348"/>
      <c r="AV16" s="313" t="str">
        <f t="shared" si="6"/>
        <v/>
      </c>
      <c r="AW16" s="763"/>
      <c r="AX16" s="326"/>
      <c r="AY16" s="251" t="str">
        <f t="shared" si="1"/>
        <v/>
      </c>
      <c r="BA16" s="280" t="str">
        <f t="shared" si="7"/>
        <v/>
      </c>
      <c r="BB16" s="261" t="str">
        <f t="shared" si="2"/>
        <v/>
      </c>
      <c r="BC16" s="342" t="str">
        <f t="shared" si="8"/>
        <v/>
      </c>
      <c r="BD16" s="342" t="str">
        <f t="shared" si="9"/>
        <v/>
      </c>
      <c r="BE16" s="284" t="str">
        <f t="shared" si="3"/>
        <v/>
      </c>
      <c r="BF16" s="273"/>
      <c r="BG16" s="686"/>
      <c r="BH16" s="689"/>
      <c r="BI16" s="693"/>
    </row>
    <row r="17" spans="1:61" ht="22" customHeight="1" thickBot="1" x14ac:dyDescent="0.3">
      <c r="A17" s="278">
        <v>8</v>
      </c>
      <c r="B17" s="140"/>
      <c r="C17" s="39"/>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6"/>
      <c r="AF17" s="297" t="str">
        <f t="shared" si="4"/>
        <v/>
      </c>
      <c r="AG17" s="298" t="str">
        <f>IF(ISNUMBER(B17),IF(ISNUMBER(AH17),VLOOKUP(AH17,'Verrechnungs- Notenpunkte'!$G$5:$H$20,2,TRUE),""),"")</f>
        <v/>
      </c>
      <c r="AH17" s="268" t="str">
        <f t="shared" si="5"/>
        <v/>
      </c>
      <c r="AI17" s="15"/>
      <c r="AJ17" s="278">
        <v>8</v>
      </c>
      <c r="AK17" s="314" t="str">
        <f t="shared" si="0"/>
        <v/>
      </c>
      <c r="AL17" s="142"/>
      <c r="AM17" s="159"/>
      <c r="AN17" s="135"/>
      <c r="AO17" s="345"/>
      <c r="AP17" s="359"/>
      <c r="AQ17" s="142"/>
      <c r="AR17" s="143"/>
      <c r="AS17" s="344"/>
      <c r="AT17" s="143"/>
      <c r="AU17" s="348"/>
      <c r="AV17" s="313" t="str">
        <f t="shared" si="6"/>
        <v/>
      </c>
      <c r="AW17" s="763"/>
      <c r="AX17" s="326"/>
      <c r="AY17" s="67" t="str">
        <f t="shared" si="1"/>
        <v/>
      </c>
      <c r="BA17" s="280" t="str">
        <f t="shared" si="7"/>
        <v/>
      </c>
      <c r="BB17" s="258" t="str">
        <f t="shared" si="2"/>
        <v/>
      </c>
      <c r="BC17" s="342" t="str">
        <f t="shared" si="8"/>
        <v/>
      </c>
      <c r="BD17" s="342" t="str">
        <f t="shared" si="9"/>
        <v/>
      </c>
      <c r="BE17" s="284" t="str">
        <f t="shared" si="3"/>
        <v/>
      </c>
      <c r="BF17" s="273"/>
      <c r="BG17" s="687"/>
      <c r="BH17" s="690"/>
      <c r="BI17" s="693"/>
    </row>
    <row r="18" spans="1:61" ht="22" customHeight="1" thickBot="1" x14ac:dyDescent="0.3">
      <c r="A18" s="278">
        <v>9</v>
      </c>
      <c r="B18" s="140"/>
      <c r="C18" s="39"/>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6"/>
      <c r="AF18" s="297" t="str">
        <f t="shared" si="4"/>
        <v/>
      </c>
      <c r="AG18" s="298" t="str">
        <f>IF(ISNUMBER(B18),IF(ISNUMBER(AH18),VLOOKUP(AH18,'Verrechnungs- Notenpunkte'!$G$5:$H$20,2,TRUE),""),"")</f>
        <v/>
      </c>
      <c r="AH18" s="268" t="str">
        <f t="shared" si="5"/>
        <v/>
      </c>
      <c r="AI18" s="15"/>
      <c r="AJ18" s="278">
        <v>9</v>
      </c>
      <c r="AK18" s="314" t="str">
        <f t="shared" si="0"/>
        <v/>
      </c>
      <c r="AL18" s="142"/>
      <c r="AM18" s="159"/>
      <c r="AN18" s="135"/>
      <c r="AO18" s="143"/>
      <c r="AP18" s="359"/>
      <c r="AQ18" s="142"/>
      <c r="AR18" s="143"/>
      <c r="AS18" s="356"/>
      <c r="AT18" s="143"/>
      <c r="AU18" s="348"/>
      <c r="AV18" s="313" t="str">
        <f t="shared" si="6"/>
        <v/>
      </c>
      <c r="AW18" s="763"/>
      <c r="AX18" s="326"/>
      <c r="AY18" s="251" t="str">
        <f t="shared" si="1"/>
        <v/>
      </c>
      <c r="BA18" s="280" t="str">
        <f t="shared" si="7"/>
        <v/>
      </c>
      <c r="BB18" s="258" t="str">
        <f t="shared" si="2"/>
        <v/>
      </c>
      <c r="BC18" s="342" t="str">
        <f t="shared" si="8"/>
        <v/>
      </c>
      <c r="BD18" s="342" t="str">
        <f t="shared" si="9"/>
        <v/>
      </c>
      <c r="BE18" s="284" t="str">
        <f t="shared" si="3"/>
        <v/>
      </c>
      <c r="BF18" s="273"/>
      <c r="BG18" s="687"/>
      <c r="BH18" s="690"/>
      <c r="BI18" s="693"/>
    </row>
    <row r="19" spans="1:61" ht="22" customHeight="1" thickBot="1" x14ac:dyDescent="0.3">
      <c r="A19" s="279">
        <v>10</v>
      </c>
      <c r="B19" s="148"/>
      <c r="C19" s="40"/>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305"/>
      <c r="AF19" s="301" t="str">
        <f t="shared" si="4"/>
        <v/>
      </c>
      <c r="AG19" s="302" t="str">
        <f>IF(ISNUMBER(B19),IF(ISNUMBER(AH19),VLOOKUP(AH19,'Verrechnungs- Notenpunkte'!$G$5:$H$20,2,TRUE),""),"")</f>
        <v/>
      </c>
      <c r="AH19" s="270" t="str">
        <f t="shared" si="5"/>
        <v/>
      </c>
      <c r="AI19" s="15"/>
      <c r="AJ19" s="128">
        <v>10</v>
      </c>
      <c r="AK19" s="318" t="str">
        <f t="shared" si="0"/>
        <v/>
      </c>
      <c r="AL19" s="149"/>
      <c r="AM19" s="345"/>
      <c r="AN19" s="344"/>
      <c r="AO19" s="159"/>
      <c r="AP19" s="360"/>
      <c r="AQ19" s="150"/>
      <c r="AR19" s="143"/>
      <c r="AS19" s="355"/>
      <c r="AT19" s="159"/>
      <c r="AU19" s="186"/>
      <c r="AV19" s="363" t="str">
        <f t="shared" si="6"/>
        <v/>
      </c>
      <c r="AW19" s="763"/>
      <c r="AX19" s="327"/>
      <c r="AY19" s="68" t="str">
        <f t="shared" si="1"/>
        <v/>
      </c>
      <c r="BA19" s="280" t="str">
        <f t="shared" si="7"/>
        <v/>
      </c>
      <c r="BB19" s="260" t="str">
        <f t="shared" si="2"/>
        <v/>
      </c>
      <c r="BC19" s="342" t="str">
        <f t="shared" si="8"/>
        <v/>
      </c>
      <c r="BD19" s="342" t="str">
        <f t="shared" si="9"/>
        <v/>
      </c>
      <c r="BE19" s="285" t="str">
        <f t="shared" si="3"/>
        <v/>
      </c>
      <c r="BF19" s="273"/>
      <c r="BG19" s="687"/>
      <c r="BH19" s="690"/>
      <c r="BI19" s="693"/>
    </row>
    <row r="20" spans="1:61" ht="22" customHeight="1" thickBot="1" x14ac:dyDescent="0.3">
      <c r="A20" s="124">
        <v>11</v>
      </c>
      <c r="B20" s="129"/>
      <c r="C20" s="41"/>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6"/>
      <c r="AF20" s="306" t="str">
        <f t="shared" si="4"/>
        <v/>
      </c>
      <c r="AG20" s="304" t="str">
        <f>IF(ISNUMBER(B20),IF(ISNUMBER(AH20),VLOOKUP(AH20,'Verrechnungs- Notenpunkte'!$G$5:$H$20,2,TRUE),""),"")</f>
        <v/>
      </c>
      <c r="AH20" s="269" t="str">
        <f t="shared" si="5"/>
        <v/>
      </c>
      <c r="AI20" s="15"/>
      <c r="AJ20" s="124">
        <v>11</v>
      </c>
      <c r="AK20" s="312" t="str">
        <f t="shared" si="0"/>
        <v/>
      </c>
      <c r="AL20" s="135"/>
      <c r="AM20" s="132"/>
      <c r="AN20" s="354"/>
      <c r="AO20" s="132"/>
      <c r="AP20" s="361"/>
      <c r="AQ20" s="131"/>
      <c r="AR20" s="132"/>
      <c r="AS20" s="354"/>
      <c r="AT20" s="352"/>
      <c r="AU20" s="353"/>
      <c r="AV20" s="317" t="str">
        <f t="shared" si="6"/>
        <v/>
      </c>
      <c r="AW20" s="763"/>
      <c r="AX20" s="328"/>
      <c r="AY20" s="66" t="str">
        <f t="shared" si="1"/>
        <v/>
      </c>
      <c r="BA20" s="280" t="str">
        <f t="shared" si="7"/>
        <v/>
      </c>
      <c r="BB20" s="262" t="str">
        <f t="shared" si="2"/>
        <v/>
      </c>
      <c r="BC20" s="342" t="str">
        <f t="shared" si="8"/>
        <v/>
      </c>
      <c r="BD20" s="342" t="str">
        <f t="shared" si="9"/>
        <v/>
      </c>
      <c r="BE20" s="286" t="str">
        <f t="shared" si="3"/>
        <v/>
      </c>
      <c r="BF20" s="273"/>
      <c r="BG20" s="687"/>
      <c r="BH20" s="690"/>
      <c r="BI20" s="693"/>
    </row>
    <row r="21" spans="1:61" ht="22" customHeight="1" thickBot="1" x14ac:dyDescent="0.3">
      <c r="A21" s="278">
        <v>12</v>
      </c>
      <c r="B21" s="140"/>
      <c r="C21" s="39"/>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307"/>
      <c r="AF21" s="297" t="str">
        <f t="shared" si="4"/>
        <v/>
      </c>
      <c r="AG21" s="298" t="str">
        <f>IF(ISNUMBER(B21),IF(ISNUMBER(AH21),VLOOKUP(AH21,'Verrechnungs- Notenpunkte'!$G$5:$H$20,2,TRUE),""),"")</f>
        <v/>
      </c>
      <c r="AH21" s="268" t="str">
        <f t="shared" si="5"/>
        <v/>
      </c>
      <c r="AI21" s="15"/>
      <c r="AJ21" s="278">
        <v>12</v>
      </c>
      <c r="AK21" s="314" t="str">
        <f t="shared" si="0"/>
        <v/>
      </c>
      <c r="AL21" s="142"/>
      <c r="AM21" s="159"/>
      <c r="AN21" s="135"/>
      <c r="AO21" s="143"/>
      <c r="AP21" s="359"/>
      <c r="AQ21" s="142"/>
      <c r="AR21" s="345"/>
      <c r="AS21" s="357"/>
      <c r="AT21" s="351"/>
      <c r="AU21" s="348"/>
      <c r="AV21" s="313" t="str">
        <f t="shared" si="6"/>
        <v/>
      </c>
      <c r="AW21" s="763"/>
      <c r="AX21" s="326"/>
      <c r="AY21" s="251" t="str">
        <f t="shared" si="1"/>
        <v/>
      </c>
      <c r="BA21" s="280" t="str">
        <f t="shared" si="7"/>
        <v/>
      </c>
      <c r="BB21" s="258" t="str">
        <f t="shared" si="2"/>
        <v/>
      </c>
      <c r="BC21" s="342" t="str">
        <f t="shared" si="8"/>
        <v/>
      </c>
      <c r="BD21" s="342" t="str">
        <f t="shared" si="9"/>
        <v/>
      </c>
      <c r="BE21" s="284" t="str">
        <f t="shared" si="3"/>
        <v/>
      </c>
      <c r="BF21" s="273"/>
      <c r="BG21" s="687"/>
      <c r="BH21" s="690"/>
      <c r="BI21" s="693"/>
    </row>
    <row r="22" spans="1:61" ht="22" customHeight="1" thickBot="1" x14ac:dyDescent="0.3">
      <c r="A22" s="278">
        <v>13</v>
      </c>
      <c r="B22" s="140"/>
      <c r="C22" s="39"/>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308"/>
      <c r="AF22" s="297" t="str">
        <f t="shared" si="4"/>
        <v/>
      </c>
      <c r="AG22" s="298" t="str">
        <f>IF(ISNUMBER(B22),IF(ISNUMBER(AH22),VLOOKUP(AH22,'Verrechnungs- Notenpunkte'!$G$5:$H$20,2,TRUE),""),"")</f>
        <v/>
      </c>
      <c r="AH22" s="268" t="str">
        <f t="shared" si="5"/>
        <v/>
      </c>
      <c r="AI22" s="15"/>
      <c r="AJ22" s="278">
        <v>13</v>
      </c>
      <c r="AK22" s="314" t="str">
        <f t="shared" si="0"/>
        <v/>
      </c>
      <c r="AL22" s="142"/>
      <c r="AM22" s="159"/>
      <c r="AN22" s="135"/>
      <c r="AO22" s="345"/>
      <c r="AP22" s="359"/>
      <c r="AQ22" s="142"/>
      <c r="AR22" s="351"/>
      <c r="AS22" s="344"/>
      <c r="AT22" s="351"/>
      <c r="AU22" s="348"/>
      <c r="AV22" s="313" t="str">
        <f t="shared" si="6"/>
        <v/>
      </c>
      <c r="AW22" s="763"/>
      <c r="AX22" s="326"/>
      <c r="AY22" s="105" t="str">
        <f t="shared" si="1"/>
        <v/>
      </c>
      <c r="BA22" s="280" t="str">
        <f t="shared" si="7"/>
        <v/>
      </c>
      <c r="BB22" s="258" t="str">
        <f t="shared" si="2"/>
        <v/>
      </c>
      <c r="BC22" s="342" t="str">
        <f t="shared" si="8"/>
        <v/>
      </c>
      <c r="BD22" s="342" t="str">
        <f t="shared" si="9"/>
        <v/>
      </c>
      <c r="BE22" s="284" t="str">
        <f t="shared" si="3"/>
        <v/>
      </c>
      <c r="BF22" s="273"/>
      <c r="BG22" s="687"/>
      <c r="BH22" s="690"/>
      <c r="BI22" s="693"/>
    </row>
    <row r="23" spans="1:61" ht="22" customHeight="1" thickBot="1" x14ac:dyDescent="0.3">
      <c r="A23" s="278">
        <v>14</v>
      </c>
      <c r="B23" s="140"/>
      <c r="C23" s="39"/>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6"/>
      <c r="AF23" s="297" t="str">
        <f t="shared" si="4"/>
        <v/>
      </c>
      <c r="AG23" s="298" t="str">
        <f>IF(ISNUMBER(B23),IF(ISNUMBER(AH23),VLOOKUP(AH23,'Verrechnungs- Notenpunkte'!$G$5:$H$20,2,TRUE),""),"")</f>
        <v/>
      </c>
      <c r="AH23" s="268" t="str">
        <f t="shared" si="5"/>
        <v/>
      </c>
      <c r="AI23" s="15"/>
      <c r="AJ23" s="278">
        <v>14</v>
      </c>
      <c r="AK23" s="314" t="str">
        <f t="shared" si="0"/>
        <v/>
      </c>
      <c r="AL23" s="142"/>
      <c r="AM23" s="159"/>
      <c r="AN23" s="135"/>
      <c r="AO23" s="351"/>
      <c r="AP23" s="359"/>
      <c r="AQ23" s="142"/>
      <c r="AR23" s="143"/>
      <c r="AS23" s="357"/>
      <c r="AT23" s="351"/>
      <c r="AU23" s="348"/>
      <c r="AV23" s="313" t="str">
        <f t="shared" si="6"/>
        <v/>
      </c>
      <c r="AW23" s="763"/>
      <c r="AX23" s="326"/>
      <c r="AY23" s="67" t="str">
        <f t="shared" si="1"/>
        <v/>
      </c>
      <c r="BA23" s="280" t="str">
        <f t="shared" si="7"/>
        <v/>
      </c>
      <c r="BB23" s="261" t="str">
        <f t="shared" si="2"/>
        <v/>
      </c>
      <c r="BC23" s="342" t="str">
        <f t="shared" si="8"/>
        <v/>
      </c>
      <c r="BD23" s="342" t="str">
        <f t="shared" si="9"/>
        <v/>
      </c>
      <c r="BE23" s="284" t="str">
        <f t="shared" si="3"/>
        <v/>
      </c>
      <c r="BF23" s="273"/>
      <c r="BG23" s="687"/>
      <c r="BH23" s="690"/>
      <c r="BI23" s="693"/>
    </row>
    <row r="24" spans="1:61" ht="22" customHeight="1" thickBot="1" x14ac:dyDescent="0.3">
      <c r="A24" s="279">
        <v>15</v>
      </c>
      <c r="B24" s="148"/>
      <c r="C24" s="42"/>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305"/>
      <c r="AF24" s="301" t="str">
        <f t="shared" si="4"/>
        <v/>
      </c>
      <c r="AG24" s="302" t="str">
        <f>IF(ISNUMBER(B24),IF(ISNUMBER(AH24),VLOOKUP(AH24,'Verrechnungs- Notenpunkte'!$G$5:$H$20,2,TRUE),""),"")</f>
        <v/>
      </c>
      <c r="AH24" s="270" t="str">
        <f t="shared" si="5"/>
        <v/>
      </c>
      <c r="AI24" s="15"/>
      <c r="AJ24" s="279">
        <v>15</v>
      </c>
      <c r="AK24" s="315" t="str">
        <f t="shared" si="0"/>
        <v/>
      </c>
      <c r="AL24" s="149"/>
      <c r="AM24" s="345"/>
      <c r="AN24" s="355"/>
      <c r="AO24" s="151"/>
      <c r="AP24" s="360"/>
      <c r="AQ24" s="150"/>
      <c r="AR24" s="159"/>
      <c r="AS24" s="135"/>
      <c r="AT24" s="151"/>
      <c r="AU24" s="186"/>
      <c r="AV24" s="313" t="str">
        <f t="shared" si="6"/>
        <v/>
      </c>
      <c r="AW24" s="763"/>
      <c r="AX24" s="327"/>
      <c r="AY24" s="69" t="str">
        <f t="shared" si="1"/>
        <v/>
      </c>
      <c r="BA24" s="280" t="str">
        <f t="shared" si="7"/>
        <v/>
      </c>
      <c r="BB24" s="260" t="str">
        <f t="shared" si="2"/>
        <v/>
      </c>
      <c r="BC24" s="342" t="str">
        <f t="shared" si="8"/>
        <v/>
      </c>
      <c r="BD24" s="342" t="str">
        <f t="shared" si="9"/>
        <v/>
      </c>
      <c r="BE24" s="283" t="str">
        <f t="shared" si="3"/>
        <v/>
      </c>
      <c r="BF24" s="273"/>
      <c r="BG24" s="687"/>
      <c r="BH24" s="690"/>
      <c r="BI24" s="693"/>
    </row>
    <row r="25" spans="1:61" ht="22" customHeight="1" thickBot="1" x14ac:dyDescent="0.3">
      <c r="A25" s="124">
        <v>16</v>
      </c>
      <c r="B25" s="129"/>
      <c r="C25" s="38"/>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6"/>
      <c r="AF25" s="306" t="str">
        <f t="shared" si="4"/>
        <v/>
      </c>
      <c r="AG25" s="304" t="str">
        <f>IF(ISNUMBER(B25),IF(ISNUMBER(AH25),VLOOKUP(AH25,'Verrechnungs- Notenpunkte'!$G$5:$H$20,2,TRUE),""),"")</f>
        <v/>
      </c>
      <c r="AH25" s="269" t="str">
        <f t="shared" si="5"/>
        <v/>
      </c>
      <c r="AI25" s="15"/>
      <c r="AJ25" s="127">
        <v>16</v>
      </c>
      <c r="AK25" s="316" t="str">
        <f t="shared" si="0"/>
        <v/>
      </c>
      <c r="AL25" s="135"/>
      <c r="AM25" s="132"/>
      <c r="AN25" s="135"/>
      <c r="AO25" s="352"/>
      <c r="AP25" s="358"/>
      <c r="AQ25" s="135"/>
      <c r="AR25" s="132"/>
      <c r="AS25" s="349"/>
      <c r="AT25" s="352"/>
      <c r="AU25" s="353"/>
      <c r="AV25" s="362" t="str">
        <f t="shared" si="6"/>
        <v/>
      </c>
      <c r="AW25" s="763"/>
      <c r="AX25" s="328"/>
      <c r="AY25" s="66" t="str">
        <f t="shared" si="1"/>
        <v/>
      </c>
      <c r="BA25" s="280" t="str">
        <f t="shared" si="7"/>
        <v/>
      </c>
      <c r="BB25" s="262" t="str">
        <f t="shared" si="2"/>
        <v/>
      </c>
      <c r="BC25" s="342" t="str">
        <f t="shared" si="8"/>
        <v/>
      </c>
      <c r="BD25" s="342" t="str">
        <f t="shared" si="9"/>
        <v/>
      </c>
      <c r="BE25" s="281" t="str">
        <f t="shared" si="3"/>
        <v/>
      </c>
      <c r="BF25" s="273"/>
      <c r="BG25" s="687"/>
      <c r="BH25" s="690"/>
      <c r="BI25" s="693"/>
    </row>
    <row r="26" spans="1:61" ht="22" customHeight="1" thickBot="1" x14ac:dyDescent="0.3">
      <c r="A26" s="278">
        <v>17</v>
      </c>
      <c r="B26" s="140"/>
      <c r="C26" s="39"/>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6"/>
      <c r="AF26" s="297" t="str">
        <f t="shared" si="4"/>
        <v/>
      </c>
      <c r="AG26" s="298" t="str">
        <f>IF(ISNUMBER(B26),IF(ISNUMBER(AH26),VLOOKUP(AH26,'Verrechnungs- Notenpunkte'!$G$5:$H$20,2,TRUE),""),"")</f>
        <v/>
      </c>
      <c r="AH26" s="268" t="str">
        <f t="shared" si="5"/>
        <v/>
      </c>
      <c r="AI26" s="15"/>
      <c r="AJ26" s="278">
        <v>17</v>
      </c>
      <c r="AK26" s="319" t="str">
        <f t="shared" si="0"/>
        <v/>
      </c>
      <c r="AL26" s="141"/>
      <c r="AM26" s="159"/>
      <c r="AN26" s="135"/>
      <c r="AO26" s="351"/>
      <c r="AP26" s="359"/>
      <c r="AQ26" s="142"/>
      <c r="AR26" s="345"/>
      <c r="AS26" s="356"/>
      <c r="AT26" s="143"/>
      <c r="AU26" s="348"/>
      <c r="AV26" s="313" t="str">
        <f t="shared" si="6"/>
        <v/>
      </c>
      <c r="AW26" s="763"/>
      <c r="AX26" s="326"/>
      <c r="AY26" s="67" t="str">
        <f t="shared" si="1"/>
        <v/>
      </c>
      <c r="BA26" s="280" t="str">
        <f t="shared" si="7"/>
        <v/>
      </c>
      <c r="BB26" s="258" t="str">
        <f t="shared" si="2"/>
        <v/>
      </c>
      <c r="BC26" s="342" t="str">
        <f t="shared" si="8"/>
        <v/>
      </c>
      <c r="BD26" s="342" t="str">
        <f t="shared" si="9"/>
        <v/>
      </c>
      <c r="BE26" s="284" t="str">
        <f t="shared" si="3"/>
        <v/>
      </c>
      <c r="BF26" s="273"/>
      <c r="BG26" s="687"/>
      <c r="BH26" s="690"/>
      <c r="BI26" s="693"/>
    </row>
    <row r="27" spans="1:61" ht="22" customHeight="1" thickBot="1" x14ac:dyDescent="0.3">
      <c r="A27" s="278">
        <v>18</v>
      </c>
      <c r="B27" s="140"/>
      <c r="C27" s="39"/>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6"/>
      <c r="AF27" s="297" t="str">
        <f t="shared" si="4"/>
        <v/>
      </c>
      <c r="AG27" s="298" t="str">
        <f>IF(ISNUMBER(B27),IF(ISNUMBER(AH27),VLOOKUP(AH27,'Verrechnungs- Notenpunkte'!$G$5:$H$20,2,TRUE),""),"")</f>
        <v/>
      </c>
      <c r="AH27" s="268" t="str">
        <f t="shared" si="5"/>
        <v/>
      </c>
      <c r="AI27" s="15"/>
      <c r="AJ27" s="278">
        <v>18</v>
      </c>
      <c r="AK27" s="319" t="str">
        <f t="shared" si="0"/>
        <v/>
      </c>
      <c r="AL27" s="141"/>
      <c r="AM27" s="159"/>
      <c r="AN27" s="135"/>
      <c r="AO27" s="351"/>
      <c r="AP27" s="359"/>
      <c r="AQ27" s="142"/>
      <c r="AR27" s="351"/>
      <c r="AS27" s="356"/>
      <c r="AT27" s="143"/>
      <c r="AU27" s="348"/>
      <c r="AV27" s="313" t="str">
        <f t="shared" si="6"/>
        <v/>
      </c>
      <c r="AW27" s="763"/>
      <c r="AX27" s="326"/>
      <c r="AY27" s="251" t="str">
        <f t="shared" si="1"/>
        <v/>
      </c>
      <c r="BA27" s="280" t="str">
        <f t="shared" si="7"/>
        <v/>
      </c>
      <c r="BB27" s="262" t="str">
        <f t="shared" si="2"/>
        <v/>
      </c>
      <c r="BC27" s="342" t="str">
        <f t="shared" si="8"/>
        <v/>
      </c>
      <c r="BD27" s="342" t="str">
        <f t="shared" si="9"/>
        <v/>
      </c>
      <c r="BE27" s="284" t="str">
        <f t="shared" si="3"/>
        <v/>
      </c>
      <c r="BF27" s="273"/>
      <c r="BG27" s="687"/>
      <c r="BH27" s="690"/>
      <c r="BI27" s="693"/>
    </row>
    <row r="28" spans="1:61" ht="22" customHeight="1" thickBot="1" x14ac:dyDescent="0.3">
      <c r="A28" s="278">
        <v>19</v>
      </c>
      <c r="B28" s="140"/>
      <c r="C28" s="39"/>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6"/>
      <c r="AF28" s="297" t="str">
        <f t="shared" si="4"/>
        <v/>
      </c>
      <c r="AG28" s="298" t="str">
        <f>IF(ISNUMBER(B28),IF(ISNUMBER(AH28),VLOOKUP(AH28,'Verrechnungs- Notenpunkte'!$G$5:$H$20,2,TRUE),""),"")</f>
        <v/>
      </c>
      <c r="AH28" s="268" t="str">
        <f t="shared" si="5"/>
        <v/>
      </c>
      <c r="AI28" s="15"/>
      <c r="AJ28" s="278">
        <v>19</v>
      </c>
      <c r="AK28" s="319" t="str">
        <f t="shared" si="0"/>
        <v/>
      </c>
      <c r="AL28" s="141"/>
      <c r="AM28" s="159"/>
      <c r="AN28" s="135"/>
      <c r="AO28" s="351"/>
      <c r="AP28" s="359"/>
      <c r="AQ28" s="142"/>
      <c r="AR28" s="351"/>
      <c r="AS28" s="357"/>
      <c r="AT28" s="345"/>
      <c r="AU28" s="348"/>
      <c r="AV28" s="313" t="str">
        <f t="shared" si="6"/>
        <v/>
      </c>
      <c r="AW28" s="763"/>
      <c r="AX28" s="326"/>
      <c r="AY28" s="105" t="str">
        <f t="shared" si="1"/>
        <v/>
      </c>
      <c r="BA28" s="280" t="str">
        <f t="shared" si="7"/>
        <v/>
      </c>
      <c r="BB28" s="258" t="str">
        <f t="shared" si="2"/>
        <v/>
      </c>
      <c r="BC28" s="342" t="str">
        <f t="shared" si="8"/>
        <v/>
      </c>
      <c r="BD28" s="342" t="str">
        <f t="shared" si="9"/>
        <v/>
      </c>
      <c r="BE28" s="282" t="str">
        <f t="shared" si="3"/>
        <v/>
      </c>
      <c r="BF28" s="273"/>
      <c r="BG28" s="687"/>
      <c r="BH28" s="690"/>
      <c r="BI28" s="693"/>
    </row>
    <row r="29" spans="1:61" ht="22" customHeight="1" thickBot="1" x14ac:dyDescent="0.3">
      <c r="A29" s="279">
        <v>20</v>
      </c>
      <c r="B29" s="148"/>
      <c r="C29" s="40"/>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305"/>
      <c r="AF29" s="301" t="str">
        <f t="shared" si="4"/>
        <v/>
      </c>
      <c r="AG29" s="302" t="str">
        <f>IF(ISNUMBER(B29),IF(ISNUMBER(AH29),VLOOKUP(AH29,'Verrechnungs- Notenpunkte'!$G$5:$H$20,2,TRUE),""),"")</f>
        <v/>
      </c>
      <c r="AH29" s="270" t="str">
        <f t="shared" si="5"/>
        <v/>
      </c>
      <c r="AI29" s="15"/>
      <c r="AJ29" s="128">
        <v>20</v>
      </c>
      <c r="AK29" s="320" t="str">
        <f t="shared" si="0"/>
        <v/>
      </c>
      <c r="AL29" s="149"/>
      <c r="AM29" s="151"/>
      <c r="AN29" s="344"/>
      <c r="AO29" s="151"/>
      <c r="AP29" s="360"/>
      <c r="AQ29" s="150"/>
      <c r="AR29" s="151"/>
      <c r="AS29" s="135"/>
      <c r="AT29" s="151"/>
      <c r="AU29" s="186"/>
      <c r="AV29" s="313" t="str">
        <f t="shared" si="6"/>
        <v/>
      </c>
      <c r="AW29" s="763"/>
      <c r="AX29" s="327"/>
      <c r="AY29" s="68" t="str">
        <f t="shared" si="1"/>
        <v/>
      </c>
      <c r="BA29" s="280" t="str">
        <f t="shared" si="7"/>
        <v/>
      </c>
      <c r="BB29" s="260" t="str">
        <f t="shared" si="2"/>
        <v/>
      </c>
      <c r="BC29" s="342" t="str">
        <f t="shared" si="8"/>
        <v/>
      </c>
      <c r="BD29" s="342" t="str">
        <f t="shared" si="9"/>
        <v/>
      </c>
      <c r="BE29" s="285" t="str">
        <f t="shared" si="3"/>
        <v/>
      </c>
      <c r="BF29" s="273"/>
      <c r="BG29" s="688"/>
      <c r="BH29" s="691"/>
      <c r="BI29" s="694"/>
    </row>
    <row r="30" spans="1:61" ht="22" customHeight="1" thickBot="1" x14ac:dyDescent="0.3">
      <c r="A30" s="124">
        <v>21</v>
      </c>
      <c r="B30" s="129"/>
      <c r="C30" s="41"/>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6"/>
      <c r="AF30" s="306" t="str">
        <f t="shared" si="4"/>
        <v/>
      </c>
      <c r="AG30" s="304" t="str">
        <f>IF(ISNUMBER(B30),IF(ISNUMBER(AH30),VLOOKUP(AH30,'Verrechnungs- Notenpunkte'!$G$5:$H$20,2,TRUE),""),"")</f>
        <v/>
      </c>
      <c r="AH30" s="269" t="str">
        <f t="shared" si="5"/>
        <v/>
      </c>
      <c r="AI30" s="15"/>
      <c r="AJ30" s="124">
        <v>21</v>
      </c>
      <c r="AK30" s="321" t="str">
        <f t="shared" si="0"/>
        <v/>
      </c>
      <c r="AL30" s="158"/>
      <c r="AM30" s="159"/>
      <c r="AN30" s="354"/>
      <c r="AO30" s="132"/>
      <c r="AP30" s="361"/>
      <c r="AQ30" s="131"/>
      <c r="AR30" s="352"/>
      <c r="AS30" s="354"/>
      <c r="AT30" s="132"/>
      <c r="AU30" s="353"/>
      <c r="AV30" s="362" t="str">
        <f t="shared" si="6"/>
        <v/>
      </c>
      <c r="AW30" s="763"/>
      <c r="AX30" s="328"/>
      <c r="AY30" s="66" t="str">
        <f t="shared" si="1"/>
        <v/>
      </c>
      <c r="BA30" s="280" t="str">
        <f t="shared" si="7"/>
        <v/>
      </c>
      <c r="BB30" s="262" t="str">
        <f t="shared" si="2"/>
        <v/>
      </c>
      <c r="BC30" s="342" t="str">
        <f t="shared" si="8"/>
        <v/>
      </c>
      <c r="BD30" s="342" t="str">
        <f t="shared" si="9"/>
        <v/>
      </c>
      <c r="BE30" s="286" t="str">
        <f t="shared" si="3"/>
        <v/>
      </c>
    </row>
    <row r="31" spans="1:61" ht="22" customHeight="1" thickBot="1" x14ac:dyDescent="0.3">
      <c r="A31" s="278">
        <v>22</v>
      </c>
      <c r="B31" s="140"/>
      <c r="C31" s="39"/>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6"/>
      <c r="AF31" s="297" t="str">
        <f t="shared" si="4"/>
        <v/>
      </c>
      <c r="AG31" s="298" t="str">
        <f>IF(ISNUMBER(B31),IF(ISNUMBER(AH31),VLOOKUP(AH31,'Verrechnungs- Notenpunkte'!$G$5:$H$20,2,TRUE),""),"")</f>
        <v/>
      </c>
      <c r="AH31" s="268" t="str">
        <f t="shared" si="5"/>
        <v/>
      </c>
      <c r="AI31" s="15"/>
      <c r="AJ31" s="278">
        <v>22</v>
      </c>
      <c r="AK31" s="319" t="str">
        <f t="shared" si="0"/>
        <v/>
      </c>
      <c r="AL31" s="141"/>
      <c r="AM31" s="143"/>
      <c r="AN31" s="135"/>
      <c r="AO31" s="143"/>
      <c r="AP31" s="359"/>
      <c r="AQ31" s="142"/>
      <c r="AR31" s="351"/>
      <c r="AS31" s="344"/>
      <c r="AT31" s="143"/>
      <c r="AU31" s="348"/>
      <c r="AV31" s="313" t="str">
        <f t="shared" si="6"/>
        <v/>
      </c>
      <c r="AW31" s="763"/>
      <c r="AX31" s="326"/>
      <c r="AY31" s="251" t="str">
        <f t="shared" si="1"/>
        <v/>
      </c>
      <c r="BA31" s="280" t="str">
        <f t="shared" si="7"/>
        <v/>
      </c>
      <c r="BB31" s="258" t="str">
        <f t="shared" si="2"/>
        <v/>
      </c>
      <c r="BC31" s="342" t="str">
        <f t="shared" si="8"/>
        <v/>
      </c>
      <c r="BD31" s="342" t="str">
        <f t="shared" si="9"/>
        <v/>
      </c>
      <c r="BE31" s="282" t="str">
        <f t="shared" si="3"/>
        <v/>
      </c>
    </row>
    <row r="32" spans="1:61" ht="22" customHeight="1" thickBot="1" x14ac:dyDescent="0.3">
      <c r="A32" s="278">
        <v>23</v>
      </c>
      <c r="B32" s="140"/>
      <c r="C32" s="39"/>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6"/>
      <c r="AF32" s="297" t="str">
        <f t="shared" si="4"/>
        <v/>
      </c>
      <c r="AG32" s="298" t="str">
        <f>IF(ISNUMBER(B32),IF(ISNUMBER(AH32),VLOOKUP(AH32,'Verrechnungs- Notenpunkte'!$G$5:$H$20,2,TRUE),""),"")</f>
        <v/>
      </c>
      <c r="AH32" s="268" t="str">
        <f t="shared" si="5"/>
        <v/>
      </c>
      <c r="AI32" s="15"/>
      <c r="AJ32" s="278">
        <v>23</v>
      </c>
      <c r="AK32" s="314" t="str">
        <f t="shared" si="0"/>
        <v/>
      </c>
      <c r="AL32" s="142"/>
      <c r="AM32" s="159"/>
      <c r="AN32" s="135"/>
      <c r="AO32" s="345"/>
      <c r="AP32" s="359"/>
      <c r="AQ32" s="142"/>
      <c r="AR32" s="351"/>
      <c r="AS32" s="356"/>
      <c r="AT32" s="143"/>
      <c r="AU32" s="348"/>
      <c r="AV32" s="313" t="str">
        <f t="shared" si="6"/>
        <v/>
      </c>
      <c r="AW32" s="763"/>
      <c r="AX32" s="326"/>
      <c r="AY32" s="105" t="str">
        <f t="shared" si="1"/>
        <v/>
      </c>
      <c r="BA32" s="280" t="str">
        <f t="shared" si="7"/>
        <v/>
      </c>
      <c r="BB32" s="262" t="str">
        <f t="shared" si="2"/>
        <v/>
      </c>
      <c r="BC32" s="342" t="str">
        <f t="shared" si="8"/>
        <v/>
      </c>
      <c r="BD32" s="342" t="str">
        <f t="shared" si="9"/>
        <v/>
      </c>
      <c r="BE32" s="284" t="str">
        <f t="shared" si="3"/>
        <v/>
      </c>
    </row>
    <row r="33" spans="1:57" ht="22" customHeight="1" thickBot="1" x14ac:dyDescent="0.3">
      <c r="A33" s="278">
        <v>24</v>
      </c>
      <c r="B33" s="140"/>
      <c r="C33" s="39"/>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6"/>
      <c r="AF33" s="297" t="str">
        <f t="shared" si="4"/>
        <v/>
      </c>
      <c r="AG33" s="298" t="str">
        <f>IF(ISNUMBER(B33),IF(ISNUMBER(AH33),VLOOKUP(AH33,'Verrechnungs- Notenpunkte'!$G$5:$H$20,2,TRUE),""),"")</f>
        <v/>
      </c>
      <c r="AH33" s="268" t="str">
        <f t="shared" si="5"/>
        <v/>
      </c>
      <c r="AI33" s="15"/>
      <c r="AJ33" s="278">
        <v>24</v>
      </c>
      <c r="AK33" s="319" t="str">
        <f t="shared" si="0"/>
        <v/>
      </c>
      <c r="AL33" s="141"/>
      <c r="AM33" s="159"/>
      <c r="AN33" s="135"/>
      <c r="AO33" s="351"/>
      <c r="AP33" s="359"/>
      <c r="AQ33" s="142"/>
      <c r="AR33" s="143"/>
      <c r="AS33" s="356"/>
      <c r="AT33" s="345"/>
      <c r="AU33" s="348"/>
      <c r="AV33" s="313" t="str">
        <f t="shared" si="6"/>
        <v/>
      </c>
      <c r="AW33" s="763"/>
      <c r="AX33" s="326"/>
      <c r="AY33" s="105" t="str">
        <f t="shared" si="1"/>
        <v/>
      </c>
      <c r="BA33" s="280" t="str">
        <f t="shared" si="7"/>
        <v/>
      </c>
      <c r="BB33" s="257" t="str">
        <f t="shared" si="2"/>
        <v/>
      </c>
      <c r="BC33" s="342" t="str">
        <f t="shared" si="8"/>
        <v/>
      </c>
      <c r="BD33" s="342" t="str">
        <f t="shared" si="9"/>
        <v/>
      </c>
      <c r="BE33" s="284" t="str">
        <f t="shared" si="3"/>
        <v/>
      </c>
    </row>
    <row r="34" spans="1:57" ht="22" customHeight="1" thickBot="1" x14ac:dyDescent="0.3">
      <c r="A34" s="279">
        <v>25</v>
      </c>
      <c r="B34" s="148"/>
      <c r="C34" s="42"/>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305"/>
      <c r="AF34" s="301" t="str">
        <f t="shared" si="4"/>
        <v/>
      </c>
      <c r="AG34" s="302" t="str">
        <f>IF(ISNUMBER(B34),IF(ISNUMBER(AH34),VLOOKUP(AH34,'Verrechnungs- Notenpunkte'!$G$5:$H$20,2,TRUE),""),"")</f>
        <v/>
      </c>
      <c r="AH34" s="270" t="str">
        <f t="shared" si="5"/>
        <v/>
      </c>
      <c r="AI34" s="15"/>
      <c r="AJ34" s="279">
        <v>25</v>
      </c>
      <c r="AK34" s="322" t="str">
        <f t="shared" si="0"/>
        <v/>
      </c>
      <c r="AL34" s="149"/>
      <c r="AM34" s="151"/>
      <c r="AN34" s="344"/>
      <c r="AO34" s="151"/>
      <c r="AP34" s="360"/>
      <c r="AQ34" s="150"/>
      <c r="AR34" s="159"/>
      <c r="AS34" s="355"/>
      <c r="AT34" s="151"/>
      <c r="AU34" s="186"/>
      <c r="AV34" s="313" t="str">
        <f t="shared" si="6"/>
        <v/>
      </c>
      <c r="AW34" s="763"/>
      <c r="AX34" s="327"/>
      <c r="AY34" s="68" t="str">
        <f t="shared" si="1"/>
        <v/>
      </c>
      <c r="BA34" s="280" t="str">
        <f t="shared" si="7"/>
        <v/>
      </c>
      <c r="BB34" s="260" t="str">
        <f t="shared" si="2"/>
        <v/>
      </c>
      <c r="BC34" s="342" t="str">
        <f t="shared" si="8"/>
        <v/>
      </c>
      <c r="BD34" s="342" t="str">
        <f t="shared" si="9"/>
        <v/>
      </c>
      <c r="BE34" s="285" t="str">
        <f t="shared" si="3"/>
        <v/>
      </c>
    </row>
    <row r="35" spans="1:57" ht="22" customHeight="1" thickBot="1" x14ac:dyDescent="0.3">
      <c r="A35" s="124">
        <v>26</v>
      </c>
      <c r="B35" s="129"/>
      <c r="C35" s="38"/>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6"/>
      <c r="AF35" s="303" t="str">
        <f t="shared" si="4"/>
        <v/>
      </c>
      <c r="AG35" s="309" t="str">
        <f>IF(ISNUMBER(B35),IF(ISNUMBER(AH35),VLOOKUP(AH35,'Verrechnungs- Notenpunkte'!$G$5:$H$20,2,TRUE),""),"")</f>
        <v/>
      </c>
      <c r="AH35" s="271" t="str">
        <f t="shared" si="5"/>
        <v/>
      </c>
      <c r="AI35" s="15"/>
      <c r="AJ35" s="127">
        <v>26</v>
      </c>
      <c r="AK35" s="323" t="str">
        <f t="shared" si="0"/>
        <v/>
      </c>
      <c r="AL35" s="158"/>
      <c r="AM35" s="159"/>
      <c r="AN35" s="354"/>
      <c r="AO35" s="352"/>
      <c r="AP35" s="358"/>
      <c r="AQ35" s="135"/>
      <c r="AR35" s="352"/>
      <c r="AS35" s="349"/>
      <c r="AT35" s="132"/>
      <c r="AU35" s="353"/>
      <c r="AV35" s="362" t="str">
        <f t="shared" si="6"/>
        <v/>
      </c>
      <c r="AW35" s="763"/>
      <c r="AX35" s="325"/>
      <c r="AY35" s="252" t="str">
        <f t="shared" si="1"/>
        <v/>
      </c>
      <c r="BA35" s="280" t="str">
        <f t="shared" si="7"/>
        <v/>
      </c>
      <c r="BB35" s="262" t="str">
        <f t="shared" si="2"/>
        <v/>
      </c>
      <c r="BC35" s="342" t="str">
        <f t="shared" si="8"/>
        <v/>
      </c>
      <c r="BD35" s="342" t="str">
        <f t="shared" si="9"/>
        <v/>
      </c>
      <c r="BE35" s="286" t="str">
        <f t="shared" si="3"/>
        <v/>
      </c>
    </row>
    <row r="36" spans="1:57" ht="22" customHeight="1" thickBot="1" x14ac:dyDescent="0.3">
      <c r="A36" s="278">
        <v>27</v>
      </c>
      <c r="B36" s="140"/>
      <c r="C36" s="39"/>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6"/>
      <c r="AF36" s="297" t="str">
        <f t="shared" si="4"/>
        <v/>
      </c>
      <c r="AG36" s="298" t="str">
        <f>IF(ISNUMBER(B36),IF(ISNUMBER(AH36),VLOOKUP(AH36,'Verrechnungs- Notenpunkte'!$G$5:$H$20,2,TRUE),""),"")</f>
        <v/>
      </c>
      <c r="AH36" s="268" t="str">
        <f t="shared" si="5"/>
        <v/>
      </c>
      <c r="AI36" s="15"/>
      <c r="AJ36" s="278">
        <v>27</v>
      </c>
      <c r="AK36" s="319" t="str">
        <f t="shared" si="0"/>
        <v/>
      </c>
      <c r="AL36" s="141"/>
      <c r="AM36" s="159"/>
      <c r="AN36" s="135"/>
      <c r="AO36" s="143"/>
      <c r="AP36" s="359"/>
      <c r="AQ36" s="142"/>
      <c r="AR36" s="143"/>
      <c r="AS36" s="357"/>
      <c r="AT36" s="143"/>
      <c r="AU36" s="348"/>
      <c r="AV36" s="313" t="str">
        <f t="shared" si="6"/>
        <v/>
      </c>
      <c r="AW36" s="763"/>
      <c r="AX36" s="326"/>
      <c r="AY36" s="67" t="str">
        <f t="shared" si="1"/>
        <v/>
      </c>
      <c r="BA36" s="280" t="str">
        <f t="shared" si="7"/>
        <v/>
      </c>
      <c r="BB36" s="258" t="str">
        <f t="shared" si="2"/>
        <v/>
      </c>
      <c r="BC36" s="342" t="str">
        <f t="shared" si="8"/>
        <v/>
      </c>
      <c r="BD36" s="342" t="str">
        <f t="shared" si="9"/>
        <v/>
      </c>
      <c r="BE36" s="282" t="str">
        <f t="shared" si="3"/>
        <v/>
      </c>
    </row>
    <row r="37" spans="1:57" ht="22" customHeight="1" thickBot="1" x14ac:dyDescent="0.3">
      <c r="A37" s="278">
        <v>28</v>
      </c>
      <c r="B37" s="140"/>
      <c r="C37" s="39"/>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6"/>
      <c r="AF37" s="297" t="str">
        <f t="shared" si="4"/>
        <v/>
      </c>
      <c r="AG37" s="298" t="str">
        <f>IF(ISNUMBER(B37),IF(ISNUMBER(AH37),VLOOKUP(AH37,'Verrechnungs- Notenpunkte'!$G$5:$H$20,2,TRUE),""),"")</f>
        <v/>
      </c>
      <c r="AH37" s="268" t="str">
        <f t="shared" si="5"/>
        <v/>
      </c>
      <c r="AI37" s="15"/>
      <c r="AJ37" s="278">
        <v>28</v>
      </c>
      <c r="AK37" s="319" t="str">
        <f t="shared" si="0"/>
        <v/>
      </c>
      <c r="AL37" s="141"/>
      <c r="AM37" s="159"/>
      <c r="AN37" s="135"/>
      <c r="AO37" s="345"/>
      <c r="AP37" s="359"/>
      <c r="AQ37" s="142"/>
      <c r="AR37" s="345"/>
      <c r="AS37" s="344"/>
      <c r="AT37" s="345"/>
      <c r="AU37" s="348"/>
      <c r="AV37" s="313" t="str">
        <f t="shared" si="6"/>
        <v/>
      </c>
      <c r="AW37" s="763"/>
      <c r="AX37" s="326"/>
      <c r="AY37" s="251" t="str">
        <f t="shared" si="1"/>
        <v/>
      </c>
      <c r="BA37" s="280" t="str">
        <f t="shared" si="7"/>
        <v/>
      </c>
      <c r="BB37" s="262" t="str">
        <f t="shared" si="2"/>
        <v/>
      </c>
      <c r="BC37" s="342" t="str">
        <f t="shared" si="8"/>
        <v/>
      </c>
      <c r="BD37" s="342" t="str">
        <f t="shared" si="9"/>
        <v/>
      </c>
      <c r="BE37" s="283" t="str">
        <f t="shared" si="3"/>
        <v/>
      </c>
    </row>
    <row r="38" spans="1:57" ht="22" customHeight="1" thickBot="1" x14ac:dyDescent="0.3">
      <c r="A38" s="278">
        <v>29</v>
      </c>
      <c r="B38" s="140"/>
      <c r="C38" s="39"/>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6"/>
      <c r="AF38" s="297" t="str">
        <f t="shared" si="4"/>
        <v/>
      </c>
      <c r="AG38" s="298" t="str">
        <f>IF(ISNUMBER(B38),IF(ISNUMBER(AH38),VLOOKUP(AH38,'Verrechnungs- Notenpunkte'!$G$5:$H$20,2,TRUE),""),"")</f>
        <v/>
      </c>
      <c r="AH38" s="268" t="str">
        <f t="shared" si="5"/>
        <v/>
      </c>
      <c r="AI38" s="15"/>
      <c r="AJ38" s="278">
        <v>29</v>
      </c>
      <c r="AK38" s="319" t="str">
        <f t="shared" si="0"/>
        <v/>
      </c>
      <c r="AL38" s="141"/>
      <c r="AM38" s="159"/>
      <c r="AN38" s="135"/>
      <c r="AO38" s="143"/>
      <c r="AP38" s="359"/>
      <c r="AQ38" s="142"/>
      <c r="AR38" s="143"/>
      <c r="AS38" s="356"/>
      <c r="AT38" s="351"/>
      <c r="AU38" s="348"/>
      <c r="AV38" s="313" t="str">
        <f t="shared" si="6"/>
        <v/>
      </c>
      <c r="AW38" s="763"/>
      <c r="AX38" s="326"/>
      <c r="AY38" s="105" t="str">
        <f t="shared" si="1"/>
        <v/>
      </c>
      <c r="BA38" s="280" t="str">
        <f t="shared" si="7"/>
        <v/>
      </c>
      <c r="BB38" s="257" t="str">
        <f t="shared" si="2"/>
        <v/>
      </c>
      <c r="BC38" s="342" t="str">
        <f t="shared" si="8"/>
        <v/>
      </c>
      <c r="BD38" s="342" t="str">
        <f t="shared" si="9"/>
        <v/>
      </c>
      <c r="BE38" s="283" t="str">
        <f t="shared" si="3"/>
        <v/>
      </c>
    </row>
    <row r="39" spans="1:57" ht="22" customHeight="1" thickBot="1" x14ac:dyDescent="0.3">
      <c r="A39" s="279">
        <v>30</v>
      </c>
      <c r="B39" s="148"/>
      <c r="C39" s="40"/>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305"/>
      <c r="AF39" s="310" t="str">
        <f t="shared" si="4"/>
        <v/>
      </c>
      <c r="AG39" s="311" t="str">
        <f>IF(ISNUMBER(B39),IF(ISNUMBER(AH39),VLOOKUP(AH39,'Verrechnungs- Notenpunkte'!$G$5:$H$20,2,TRUE),""),"")</f>
        <v/>
      </c>
      <c r="AH39" s="272" t="str">
        <f t="shared" si="5"/>
        <v/>
      </c>
      <c r="AI39" s="273"/>
      <c r="AJ39" s="279">
        <v>30</v>
      </c>
      <c r="AK39" s="322" t="str">
        <f t="shared" si="0"/>
        <v/>
      </c>
      <c r="AL39" s="149"/>
      <c r="AM39" s="345"/>
      <c r="AN39" s="135"/>
      <c r="AO39" s="159"/>
      <c r="AP39" s="360"/>
      <c r="AQ39" s="150"/>
      <c r="AR39" s="159"/>
      <c r="AS39" s="355"/>
      <c r="AT39" s="151"/>
      <c r="AU39" s="186"/>
      <c r="AV39" s="313" t="str">
        <f t="shared" si="6"/>
        <v/>
      </c>
      <c r="AW39" s="763"/>
      <c r="AX39" s="327"/>
      <c r="AY39" s="68" t="str">
        <f t="shared" si="1"/>
        <v/>
      </c>
      <c r="BA39" s="280" t="str">
        <f t="shared" si="7"/>
        <v/>
      </c>
      <c r="BB39" s="260" t="str">
        <f t="shared" si="2"/>
        <v/>
      </c>
      <c r="BC39" s="342" t="str">
        <f t="shared" si="8"/>
        <v/>
      </c>
      <c r="BD39" s="342" t="str">
        <f t="shared" si="9"/>
        <v/>
      </c>
      <c r="BE39" s="285" t="str">
        <f t="shared" si="3"/>
        <v/>
      </c>
    </row>
    <row r="40" spans="1:57" ht="25.9" customHeight="1" thickBot="1" x14ac:dyDescent="0.3">
      <c r="C40" s="93" t="s">
        <v>56</v>
      </c>
      <c r="D40" s="64" t="str">
        <f t="shared" ref="D40:AE40" si="10">IF(COUNT(D10:D39)&gt;0,SUM(D10:D39)/COUNT(D10:D39),"")</f>
        <v/>
      </c>
      <c r="E40" s="64" t="str">
        <f t="shared" si="10"/>
        <v/>
      </c>
      <c r="F40" s="64" t="str">
        <f t="shared" si="10"/>
        <v/>
      </c>
      <c r="G40" s="64" t="str">
        <f t="shared" si="10"/>
        <v/>
      </c>
      <c r="H40" s="64" t="str">
        <f t="shared" si="10"/>
        <v/>
      </c>
      <c r="I40" s="64" t="str">
        <f t="shared" si="10"/>
        <v/>
      </c>
      <c r="J40" s="64" t="str">
        <f t="shared" si="10"/>
        <v/>
      </c>
      <c r="K40" s="64" t="str">
        <f t="shared" si="10"/>
        <v/>
      </c>
      <c r="L40" s="64" t="str">
        <f t="shared" si="10"/>
        <v/>
      </c>
      <c r="M40" s="64" t="str">
        <f t="shared" si="10"/>
        <v/>
      </c>
      <c r="N40" s="64" t="str">
        <f t="shared" si="10"/>
        <v/>
      </c>
      <c r="O40" s="64" t="str">
        <f t="shared" si="10"/>
        <v/>
      </c>
      <c r="P40" s="64" t="str">
        <f t="shared" si="10"/>
        <v/>
      </c>
      <c r="Q40" s="64" t="str">
        <f t="shared" si="10"/>
        <v/>
      </c>
      <c r="R40" s="64" t="str">
        <f t="shared" si="10"/>
        <v/>
      </c>
      <c r="S40" s="64" t="str">
        <f t="shared" si="10"/>
        <v/>
      </c>
      <c r="T40" s="64" t="str">
        <f t="shared" si="10"/>
        <v/>
      </c>
      <c r="U40" s="64" t="str">
        <f t="shared" si="10"/>
        <v/>
      </c>
      <c r="V40" s="64" t="str">
        <f t="shared" si="10"/>
        <v/>
      </c>
      <c r="W40" s="64" t="str">
        <f t="shared" si="10"/>
        <v/>
      </c>
      <c r="X40" s="64" t="str">
        <f t="shared" si="10"/>
        <v/>
      </c>
      <c r="Y40" s="64" t="str">
        <f t="shared" si="10"/>
        <v/>
      </c>
      <c r="Z40" s="64" t="str">
        <f t="shared" si="10"/>
        <v/>
      </c>
      <c r="AA40" s="64" t="str">
        <f t="shared" si="10"/>
        <v/>
      </c>
      <c r="AB40" s="64" t="str">
        <f t="shared" si="10"/>
        <v/>
      </c>
      <c r="AC40" s="64" t="str">
        <f t="shared" si="10"/>
        <v/>
      </c>
      <c r="AD40" s="64" t="str">
        <f t="shared" si="10"/>
        <v/>
      </c>
      <c r="AE40" s="64" t="str">
        <f t="shared" si="10"/>
        <v/>
      </c>
      <c r="AF40" s="64" t="str">
        <f>IF(COUNT(AF10:AF39)&gt;0,SUM(AF10:AF39)/COUNT(AF10:AF39),"")</f>
        <v/>
      </c>
      <c r="AG40" s="64" t="str">
        <f>IF(COUNT(AG10:AG39)&gt;0,SUM(AG10:AG39)/COUNT(AG10:AG39),"")</f>
        <v/>
      </c>
      <c r="AH40" s="274" t="str">
        <f>IF(B40="","",AF40/$AF$9)</f>
        <v/>
      </c>
      <c r="AI40" s="275"/>
      <c r="AK40" s="93" t="s">
        <v>56</v>
      </c>
      <c r="AL40" s="64" t="str">
        <f t="shared" ref="AL40:AU40" si="11">IF(COUNT(AL10:AL39)&gt;0,SUM(AL10:AL39)/COUNT(AL10:AL39),"")</f>
        <v/>
      </c>
      <c r="AM40" s="106" t="str">
        <f t="shared" si="11"/>
        <v/>
      </c>
      <c r="AN40" s="350" t="str">
        <f t="shared" si="11"/>
        <v/>
      </c>
      <c r="AO40" s="106" t="str">
        <f t="shared" si="11"/>
        <v/>
      </c>
      <c r="AP40" s="341" t="str">
        <f t="shared" si="11"/>
        <v/>
      </c>
      <c r="AQ40" s="106" t="str">
        <f t="shared" si="11"/>
        <v/>
      </c>
      <c r="AR40" s="324" t="str">
        <f t="shared" si="11"/>
        <v/>
      </c>
      <c r="AS40" s="106" t="str">
        <f t="shared" si="11"/>
        <v/>
      </c>
      <c r="AT40" s="106" t="str">
        <f t="shared" si="11"/>
        <v/>
      </c>
      <c r="AU40" s="350" t="str">
        <f t="shared" si="11"/>
        <v/>
      </c>
      <c r="AV40" s="106" t="str">
        <f t="shared" ref="AV40" si="12">IF(COUNT(AV10:AV39)&gt;0,SUM(AV10:AV39)/COUNT(AV10:AV39),"")</f>
        <v/>
      </c>
      <c r="AX40" s="61" t="s">
        <v>66</v>
      </c>
      <c r="AY40" s="80" t="str">
        <f>IF(COUNT(AY10:AY39)&gt;0,SUM(AY10:AY39)/COUNT(AY10:AY39),"")</f>
        <v/>
      </c>
      <c r="BA40" s="64" t="str">
        <f>IF(COUNT(BA10:BA39)&gt;0,SUM(BA10:BA39)/COUNT(BA10:BA39),"")</f>
        <v/>
      </c>
      <c r="BB40" s="106"/>
      <c r="BC40" s="64"/>
      <c r="BD40" s="64"/>
      <c r="BE40" s="64"/>
    </row>
    <row r="41" spans="1:57" x14ac:dyDescent="0.25">
      <c r="C41" s="715"/>
      <c r="D41" s="715"/>
      <c r="E41" s="715"/>
      <c r="F41" s="715"/>
      <c r="G41" s="715"/>
      <c r="H41" s="715"/>
      <c r="I41" s="715"/>
      <c r="J41" s="715"/>
      <c r="K41" s="715"/>
      <c r="L41" s="715"/>
      <c r="M41" s="715"/>
      <c r="N41" s="715"/>
      <c r="O41" s="715"/>
      <c r="P41" s="715"/>
      <c r="Q41" s="715"/>
      <c r="AH41" s="276"/>
    </row>
    <row r="42" spans="1:57" ht="30" customHeight="1" x14ac:dyDescent="0.25">
      <c r="C42" s="715"/>
      <c r="D42" s="715"/>
      <c r="E42" s="715"/>
      <c r="F42" s="715"/>
      <c r="G42" s="715"/>
      <c r="H42" s="715"/>
      <c r="I42" s="715"/>
      <c r="J42" s="715"/>
      <c r="K42" s="715"/>
      <c r="L42" s="715"/>
      <c r="M42" s="715"/>
      <c r="N42" s="715"/>
      <c r="O42" s="715"/>
      <c r="P42" s="715"/>
      <c r="Q42" s="715"/>
      <c r="S42" s="332"/>
      <c r="T42" s="332"/>
      <c r="U42" s="332"/>
      <c r="V42" s="332"/>
      <c r="W42" s="332"/>
      <c r="X42" s="332"/>
      <c r="Y42" s="332"/>
      <c r="Z42" s="332"/>
      <c r="AA42" s="332"/>
      <c r="AB42" s="332"/>
      <c r="AC42" s="332"/>
      <c r="AD42" s="332"/>
      <c r="AE42" s="332"/>
      <c r="AF42" s="332"/>
      <c r="AL42" s="14"/>
      <c r="AM42" s="14"/>
      <c r="AN42" s="14"/>
      <c r="AO42" s="14"/>
      <c r="AP42" s="14"/>
      <c r="AQ42" s="253"/>
      <c r="AR42" s="253"/>
      <c r="AS42" s="340"/>
      <c r="AT42" s="253"/>
      <c r="AU42" s="253"/>
      <c r="AV42" s="14"/>
      <c r="AW42" s="14"/>
      <c r="AX42" s="14"/>
      <c r="AY42" s="14"/>
      <c r="AZ42" s="15"/>
      <c r="BA42" s="14"/>
      <c r="BB42" s="14"/>
      <c r="BC42" s="14"/>
      <c r="BD42" s="14"/>
      <c r="BE42" s="14"/>
    </row>
    <row r="43" spans="1:57" ht="45" customHeight="1" x14ac:dyDescent="0.25">
      <c r="S43" s="334"/>
      <c r="T43" s="334"/>
      <c r="U43" s="334"/>
      <c r="V43" s="334"/>
      <c r="W43" s="334"/>
      <c r="X43" s="337"/>
      <c r="Y43" s="337"/>
      <c r="Z43" s="337"/>
      <c r="AA43" s="337"/>
      <c r="AB43" s="337"/>
      <c r="AC43" s="337"/>
      <c r="AD43" s="337"/>
      <c r="AE43" s="337"/>
      <c r="AF43" s="337"/>
      <c r="AL43" s="336" t="str">
        <f>IF(X43="", "",X43)</f>
        <v/>
      </c>
      <c r="AM43" s="336"/>
      <c r="AN43" s="336"/>
      <c r="AO43" s="336"/>
      <c r="AP43" s="336"/>
      <c r="AQ43" s="254"/>
      <c r="AR43" s="254"/>
      <c r="AS43" s="254"/>
      <c r="AT43" s="254"/>
      <c r="AU43" s="254"/>
      <c r="AV43" s="16"/>
      <c r="AW43" s="16"/>
      <c r="AX43" s="16"/>
      <c r="AY43" s="16"/>
      <c r="AZ43" s="15"/>
      <c r="BA43" s="16"/>
      <c r="BB43" s="16"/>
      <c r="BC43" s="16"/>
      <c r="BD43" s="16"/>
      <c r="BE43" s="16"/>
    </row>
    <row r="44" spans="1:57" ht="57" customHeight="1" x14ac:dyDescent="0.25">
      <c r="S44" s="335"/>
      <c r="T44" s="335"/>
      <c r="U44" s="335"/>
      <c r="V44" s="335"/>
      <c r="W44" s="335"/>
      <c r="X44" s="338"/>
      <c r="Y44" s="338"/>
      <c r="Z44" s="338"/>
      <c r="AA44" s="338"/>
      <c r="AB44" s="338"/>
      <c r="AC44" s="338"/>
      <c r="AD44" s="338"/>
      <c r="AE44" s="338"/>
      <c r="AF44" s="338"/>
      <c r="AL44" s="16"/>
      <c r="AM44" s="16"/>
      <c r="AN44" s="16"/>
      <c r="AO44" s="16"/>
      <c r="AP44" s="16"/>
      <c r="AQ44" s="394"/>
      <c r="AR44" s="394"/>
      <c r="AS44" s="394"/>
      <c r="AT44" s="394"/>
      <c r="AU44" s="394"/>
      <c r="AV44" s="16"/>
      <c r="AW44" s="16"/>
      <c r="AX44" s="16"/>
      <c r="AY44" s="16"/>
      <c r="AZ44" s="15"/>
      <c r="BA44" s="16"/>
      <c r="BB44" s="16"/>
      <c r="BC44" s="16"/>
      <c r="BD44" s="16"/>
      <c r="BE44" s="16"/>
    </row>
    <row r="45" spans="1:57" x14ac:dyDescent="0.25">
      <c r="AL45" s="15"/>
      <c r="AM45" s="15"/>
      <c r="AO45" s="15"/>
      <c r="AP45" s="15"/>
      <c r="AW45" s="15"/>
      <c r="AX45" s="15"/>
      <c r="AY45" s="15"/>
      <c r="AZ45" s="15"/>
      <c r="BA45" s="15"/>
    </row>
    <row r="46" spans="1:57" x14ac:dyDescent="0.25">
      <c r="AL46" s="15"/>
      <c r="AM46" s="15"/>
      <c r="AO46" s="15"/>
      <c r="AP46" s="15"/>
      <c r="AW46" s="15"/>
      <c r="AX46" s="15"/>
      <c r="AY46" s="15"/>
      <c r="AZ46" s="15"/>
      <c r="BA46" s="15"/>
    </row>
    <row r="47" spans="1:57" x14ac:dyDescent="0.25">
      <c r="AL47" s="15"/>
      <c r="AM47" s="15"/>
      <c r="AO47" s="15"/>
      <c r="AP47" s="15"/>
      <c r="AW47" s="15"/>
      <c r="AX47" s="15"/>
      <c r="AY47" s="15"/>
      <c r="AZ47" s="15"/>
      <c r="BA47" s="15"/>
    </row>
    <row r="48" spans="1:57" x14ac:dyDescent="0.25">
      <c r="AL48" s="15"/>
      <c r="AM48" s="15"/>
      <c r="AO48" s="15"/>
      <c r="AP48" s="15"/>
      <c r="AW48" s="15"/>
      <c r="AX48" s="15"/>
      <c r="AY48" s="15"/>
      <c r="AZ48" s="15"/>
      <c r="BA48" s="15"/>
    </row>
    <row r="49" spans="38:53" x14ac:dyDescent="0.25">
      <c r="AL49" s="15"/>
      <c r="AM49" s="15"/>
      <c r="AO49" s="15"/>
      <c r="AP49" s="15"/>
      <c r="AW49" s="15"/>
      <c r="AX49" s="15"/>
      <c r="AY49" s="15"/>
      <c r="AZ49" s="15"/>
      <c r="BA49" s="15"/>
    </row>
    <row r="50" spans="38:53" x14ac:dyDescent="0.25">
      <c r="AL50" s="15"/>
      <c r="AM50" s="15"/>
      <c r="AO50" s="15"/>
      <c r="AP50" s="15"/>
      <c r="AW50" s="15"/>
      <c r="AX50" s="15"/>
      <c r="AY50" s="15"/>
      <c r="AZ50" s="15"/>
      <c r="BA50" s="15"/>
    </row>
    <row r="51" spans="38:53" x14ac:dyDescent="0.25">
      <c r="AL51" s="15"/>
      <c r="AM51" s="15"/>
      <c r="AO51" s="15"/>
      <c r="AP51" s="15"/>
      <c r="AW51" s="15"/>
      <c r="AX51" s="15"/>
      <c r="AY51" s="15"/>
      <c r="AZ51" s="15"/>
      <c r="BA51" s="15"/>
    </row>
    <row r="52" spans="38:53" x14ac:dyDescent="0.25">
      <c r="AL52" s="15"/>
      <c r="AM52" s="15"/>
      <c r="AO52" s="15"/>
      <c r="AP52" s="15"/>
      <c r="AW52" s="15"/>
      <c r="AX52" s="15"/>
      <c r="AY52" s="15"/>
      <c r="AZ52" s="15"/>
      <c r="BA52" s="15"/>
    </row>
  </sheetData>
  <sheetProtection algorithmName="SHA-512" hashValue="y4/RBe6hyssN3RluFAgpvkIokUkL+Ykhgttt4f7SZD3Mxdjkohdv5vBshmvLC7IkCf9NMyBA8jAvg3DF2wJV1Q==" saltValue="fs19wWc/tXr0LjsSpQ04HQ==" spinCount="100000" sheet="1" selectLockedCells="1"/>
  <dataConsolidate/>
  <mergeCells count="68">
    <mergeCell ref="AL6:AL7"/>
    <mergeCell ref="AM6:AM7"/>
    <mergeCell ref="AP6:AP7"/>
    <mergeCell ref="AQ6:AQ7"/>
    <mergeCell ref="AS8:AT8"/>
    <mergeCell ref="AR6:AR7"/>
    <mergeCell ref="AU6:AU7"/>
    <mergeCell ref="AN6:AO6"/>
    <mergeCell ref="AS6:AT6"/>
    <mergeCell ref="BE5:BE8"/>
    <mergeCell ref="BA5:BA8"/>
    <mergeCell ref="AW5:AW39"/>
    <mergeCell ref="BD5:BD8"/>
    <mergeCell ref="BC5:BC8"/>
    <mergeCell ref="AW3:AY3"/>
    <mergeCell ref="AY5:AY9"/>
    <mergeCell ref="AX5:AX9"/>
    <mergeCell ref="BA1:BE3"/>
    <mergeCell ref="V3:Z3"/>
    <mergeCell ref="V2:Z2"/>
    <mergeCell ref="AA2:AG2"/>
    <mergeCell ref="AA3:AG3"/>
    <mergeCell ref="AQ5:AU5"/>
    <mergeCell ref="AJ2:AL2"/>
    <mergeCell ref="AO2:AQ2"/>
    <mergeCell ref="C5:AF7"/>
    <mergeCell ref="AS9:AT9"/>
    <mergeCell ref="AN8:AO8"/>
    <mergeCell ref="AN9:AO9"/>
    <mergeCell ref="BB5:BB8"/>
    <mergeCell ref="C41:Q42"/>
    <mergeCell ref="AJ5:AJ7"/>
    <mergeCell ref="E1:F1"/>
    <mergeCell ref="AL5:AP5"/>
    <mergeCell ref="E2:J2"/>
    <mergeCell ref="P2:U2"/>
    <mergeCell ref="AO1:AU1"/>
    <mergeCell ref="AT2:AV2"/>
    <mergeCell ref="AJ3:AL3"/>
    <mergeCell ref="AT3:AV3"/>
    <mergeCell ref="AK5:AK7"/>
    <mergeCell ref="AA1:AD1"/>
    <mergeCell ref="AE1:AG1"/>
    <mergeCell ref="AV5:AV8"/>
    <mergeCell ref="AV1:AX1"/>
    <mergeCell ref="AW2:AY2"/>
    <mergeCell ref="A5:A9"/>
    <mergeCell ref="B5:B9"/>
    <mergeCell ref="AJ1:AK1"/>
    <mergeCell ref="AG5:AG9"/>
    <mergeCell ref="A3:D3"/>
    <mergeCell ref="E3:U3"/>
    <mergeCell ref="G1:Z1"/>
    <mergeCell ref="K2:O2"/>
    <mergeCell ref="A2:D2"/>
    <mergeCell ref="AJ9:AK9"/>
    <mergeCell ref="AJ8:AK8"/>
    <mergeCell ref="AM1:AN1"/>
    <mergeCell ref="AM2:AN2"/>
    <mergeCell ref="AR2:AS2"/>
    <mergeCell ref="AM3:AS3"/>
    <mergeCell ref="A1:B1"/>
    <mergeCell ref="C1:D1"/>
    <mergeCell ref="BG10:BG15"/>
    <mergeCell ref="BH10:BH15"/>
    <mergeCell ref="BG16:BG29"/>
    <mergeCell ref="BH16:BH29"/>
    <mergeCell ref="BI10:BI29"/>
  </mergeCells>
  <conditionalFormatting sqref="AF10:AF39">
    <cfRule type="expression" dxfId="257" priority="362">
      <formula>MOD(AF10,0.5)&lt;&gt;0</formula>
    </cfRule>
  </conditionalFormatting>
  <conditionalFormatting sqref="D10:AE39">
    <cfRule type="cellIs" dxfId="256" priority="361" operator="greaterThan">
      <formula>D$9</formula>
    </cfRule>
  </conditionalFormatting>
  <conditionalFormatting sqref="AL10:AL39">
    <cfRule type="expression" dxfId="255" priority="33">
      <formula>COUNTA(AQ10:AU10)&gt;=1</formula>
    </cfRule>
  </conditionalFormatting>
  <conditionalFormatting sqref="AO10:AO39">
    <cfRule type="expression" dxfId="254" priority="31">
      <formula>COUNTA(AQ10:AU10)&gt;=1</formula>
    </cfRule>
  </conditionalFormatting>
  <conditionalFormatting sqref="AP10:AP39">
    <cfRule type="expression" dxfId="253" priority="30">
      <formula>COUNTA(AQ10:AU10)&gt;=1</formula>
    </cfRule>
  </conditionalFormatting>
  <conditionalFormatting sqref="AQ10:AQ39">
    <cfRule type="expression" dxfId="252" priority="29">
      <formula>COUNTA(AL10:AP10)&gt;=1</formula>
    </cfRule>
  </conditionalFormatting>
  <conditionalFormatting sqref="AT10:AT39">
    <cfRule type="expression" dxfId="251" priority="27">
      <formula>COUNTA(AL10:AP10)&gt;=1</formula>
    </cfRule>
  </conditionalFormatting>
  <conditionalFormatting sqref="AU10:AU39">
    <cfRule type="expression" dxfId="250" priority="26">
      <formula>COUNTA(AL10:AP10)&gt;=1</formula>
    </cfRule>
  </conditionalFormatting>
  <conditionalFormatting sqref="AL8:AN8">
    <cfRule type="expression" dxfId="249" priority="23">
      <formula>$AL$8+$AM$8+$AN$8&lt;&gt;1</formula>
    </cfRule>
  </conditionalFormatting>
  <conditionalFormatting sqref="AQ8:AS8">
    <cfRule type="expression" dxfId="248" priority="20">
      <formula>$AQ$8+$AR$8+$AS$8&lt;&gt;1</formula>
    </cfRule>
  </conditionalFormatting>
  <conditionalFormatting sqref="AM10:AM39">
    <cfRule type="expression" dxfId="247" priority="19">
      <formula>COUNTA(AQ10:AU10)&gt;=1</formula>
    </cfRule>
  </conditionalFormatting>
  <conditionalFormatting sqref="AN10:AN39">
    <cfRule type="expression" dxfId="246" priority="18">
      <formula>COUNTA(AQ10:AU10)&gt;=1</formula>
    </cfRule>
  </conditionalFormatting>
  <conditionalFormatting sqref="AS10:AS39">
    <cfRule type="expression" dxfId="245" priority="16">
      <formula>COUNTA(AL10:AP10)&gt;=1</formula>
    </cfRule>
  </conditionalFormatting>
  <conditionalFormatting sqref="AR10:AR39">
    <cfRule type="expression" dxfId="244" priority="15">
      <formula>COUNTA(AL10:AP10)&gt;=1</formula>
    </cfRule>
  </conditionalFormatting>
  <conditionalFormatting sqref="AN10:AN39">
    <cfRule type="expression" dxfId="243" priority="12">
      <formula>COUNT(AO10)=1</formula>
    </cfRule>
  </conditionalFormatting>
  <conditionalFormatting sqref="AO10:AO39">
    <cfRule type="expression" dxfId="242" priority="11">
      <formula>COUNT(AN10)=1</formula>
    </cfRule>
  </conditionalFormatting>
  <conditionalFormatting sqref="AS10:AS39">
    <cfRule type="expression" dxfId="241" priority="10">
      <formula>COUNT(AT10)=1</formula>
    </cfRule>
  </conditionalFormatting>
  <conditionalFormatting sqref="AT10:AT39">
    <cfRule type="expression" dxfId="240" priority="9">
      <formula>COUNT(AS10)=1</formula>
    </cfRule>
  </conditionalFormatting>
  <conditionalFormatting sqref="AV10:AV39">
    <cfRule type="expression" dxfId="239" priority="4">
      <formula>COUNT(AL10:AU10)&gt;4</formula>
    </cfRule>
  </conditionalFormatting>
  <conditionalFormatting sqref="AV10:AV39">
    <cfRule type="expression" dxfId="238" priority="2">
      <formula>COUNT(AS10:AT10)&gt;1</formula>
    </cfRule>
    <cfRule type="expression" dxfId="237" priority="3">
      <formula>COUNT(AN10:AO10)&gt;1</formula>
    </cfRule>
  </conditionalFormatting>
  <conditionalFormatting sqref="AV10:AV39">
    <cfRule type="expression" dxfId="236" priority="1">
      <formula>AND(COUNT(AL10:AP10)&gt;0,COUNT(AQ10:AU10)&gt;0)</formula>
    </cfRule>
  </conditionalFormatting>
  <dataValidations count="8">
    <dataValidation allowBlank="1" showInputMessage="1" showErrorMessage="1" errorTitle="Falsche Eingabe" error="Bitte geben Sie nur ganze oder halbe Verrechnungspunkte gegeben werden._x000a__x000a_Bitte beachten Sie die maximal mögliche Punktzahl!" sqref="AF10:AF39"/>
    <dataValidation type="whole" allowBlank="1" showInputMessage="1" showErrorMessage="1" errorTitle="Achtung" error="Bitte nur ganze Noten zwischen 0 und 2 NP eintragen!" sqref="AX10:AX39">
      <formula1>0</formula1>
      <formula2>2</formula2>
    </dataValidation>
    <dataValidation type="whole" allowBlank="1" showInputMessage="1" showErrorMessage="1" sqref="C10:C39">
      <formula1>0</formula1>
      <formula2>1</formula2>
    </dataValidation>
    <dataValidation type="list" allowBlank="1" showInputMessage="1" showErrorMessage="1" sqref="AE1">
      <formula1>"EK, ZK, EB"</formula1>
    </dataValidation>
    <dataValidation type="list" allowBlank="1" showInputMessage="1" showErrorMessage="1" sqref="E1">
      <formula1>"HT, NT, NNT"</formula1>
    </dataValidation>
    <dataValidation type="whole" allowBlank="1" showInputMessage="1" showErrorMessage="1" errorTitle="Achtung!" error="Bitte nur ganze Zahlen eingeben!" sqref="D9:AE9">
      <formula1>0</formula1>
      <formula2>10</formula2>
    </dataValidation>
    <dataValidation type="whole" showInputMessage="1" showErrorMessage="1" errorTitle="Achtung!" error="Bitte maximal mögliche BE beachten bzw. nur ganze BE eingeben!" sqref="D10:AE39">
      <formula1>0</formula1>
      <formula2>D$9</formula2>
    </dataValidation>
    <dataValidation type="whole" allowBlank="1" showInputMessage="1" showErrorMessage="1" errorTitle="Achtung!" error="Bitte maximale Notenpunktzahl beachten bzw. ganze Notenpunkte eingeben!" sqref="AL10:AU39">
      <formula1>0</formula1>
      <formula2>15</formula2>
    </dataValidation>
  </dataValidations>
  <pageMargins left="0.39370078740157483" right="0.39370078740157483" top="0.39370078740157483" bottom="0.39370078740157483" header="0.31496062992125984" footer="0.31496062992125984"/>
  <pageSetup paperSize="9" scale="60" orientation="landscape" r:id="rId1"/>
  <ignoredErrors>
    <ignoredError sqref="AU40 D40:AE40 AL40:AN40 AO40:AS40" formulaRange="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Fächer!$B$7:$B$14</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pageSetUpPr fitToPage="1"/>
  </sheetPr>
  <dimension ref="A1:AS42"/>
  <sheetViews>
    <sheetView showGridLines="0" zoomScale="90" zoomScaleNormal="90" workbookViewId="0">
      <pane ySplit="9" topLeftCell="A10" activePane="bottomLeft" state="frozen"/>
      <selection sqref="A1:M1"/>
      <selection pane="bottomLeft" activeCell="I1" sqref="I1:J1"/>
    </sheetView>
  </sheetViews>
  <sheetFormatPr baseColWidth="10" defaultColWidth="11.453125" defaultRowHeight="12.5" x14ac:dyDescent="0.25"/>
  <cols>
    <col min="1" max="1" width="12.7265625" style="15" customWidth="1"/>
    <col min="2" max="2" width="7.7265625" style="15" customWidth="1"/>
    <col min="3" max="4" width="3.26953125" style="15" customWidth="1"/>
    <col min="5" max="5" width="4.81640625" style="15" customWidth="1"/>
    <col min="6" max="6" width="7.1796875" style="15" customWidth="1"/>
    <col min="7" max="41" width="4.81640625" style="15" customWidth="1"/>
    <col min="42" max="44" width="5.1796875" style="15" customWidth="1"/>
    <col min="45" max="45" width="8.1796875" style="15" customWidth="1"/>
    <col min="46" max="46" width="3.26953125" style="15" customWidth="1"/>
    <col min="47" max="16384" width="11.453125" style="15"/>
  </cols>
  <sheetData>
    <row r="1" spans="5:45" ht="30" customHeight="1" thickBot="1" x14ac:dyDescent="0.3">
      <c r="E1" s="606" t="s">
        <v>1</v>
      </c>
      <c r="F1" s="607"/>
      <c r="G1" s="604">
        <f>Hinweis!B1</f>
        <v>2024</v>
      </c>
      <c r="H1" s="789"/>
      <c r="I1" s="608"/>
      <c r="J1" s="609"/>
      <c r="K1" s="606" t="s">
        <v>62</v>
      </c>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7"/>
      <c r="AN1" s="563" t="s">
        <v>86</v>
      </c>
      <c r="AO1" s="557"/>
      <c r="AP1" s="557"/>
      <c r="AQ1" s="558"/>
      <c r="AR1" s="554"/>
      <c r="AS1" s="555"/>
    </row>
    <row r="2" spans="5:45" ht="30" customHeight="1" thickBot="1" x14ac:dyDescent="0.3">
      <c r="E2" s="790" t="s">
        <v>126</v>
      </c>
      <c r="F2" s="791"/>
      <c r="G2" s="791"/>
      <c r="H2" s="792"/>
      <c r="I2" s="561"/>
      <c r="J2" s="562"/>
      <c r="K2" s="562"/>
      <c r="L2" s="562"/>
      <c r="M2" s="562"/>
      <c r="N2" s="562"/>
      <c r="O2" s="613"/>
      <c r="P2" s="556" t="s">
        <v>125</v>
      </c>
      <c r="Q2" s="557"/>
      <c r="R2" s="557"/>
      <c r="S2" s="557"/>
      <c r="T2" s="558"/>
      <c r="U2" s="562"/>
      <c r="V2" s="562"/>
      <c r="W2" s="562"/>
      <c r="X2" s="562"/>
      <c r="Y2" s="562"/>
      <c r="Z2" s="562"/>
      <c r="AA2" s="613"/>
      <c r="AB2" s="556" t="s">
        <v>127</v>
      </c>
      <c r="AC2" s="557"/>
      <c r="AD2" s="557"/>
      <c r="AE2" s="557"/>
      <c r="AF2" s="558"/>
      <c r="AG2" s="561"/>
      <c r="AH2" s="562"/>
      <c r="AI2" s="562"/>
      <c r="AJ2" s="562"/>
      <c r="AK2" s="562"/>
      <c r="AL2" s="562"/>
      <c r="AM2" s="613"/>
      <c r="AN2" s="6"/>
      <c r="AO2" s="6"/>
      <c r="AP2" s="6"/>
      <c r="AQ2" s="6"/>
      <c r="AR2" s="6"/>
      <c r="AS2" s="97"/>
    </row>
    <row r="3" spans="5:45" ht="30" customHeight="1" thickBot="1" x14ac:dyDescent="0.3">
      <c r="E3" s="556" t="s">
        <v>2</v>
      </c>
      <c r="F3" s="557"/>
      <c r="G3" s="557"/>
      <c r="H3" s="558"/>
      <c r="I3" s="608"/>
      <c r="J3" s="649"/>
      <c r="K3" s="649"/>
      <c r="L3" s="649"/>
      <c r="M3" s="649"/>
      <c r="N3" s="649"/>
      <c r="O3" s="649"/>
      <c r="P3" s="649"/>
      <c r="Q3" s="649"/>
      <c r="R3" s="649"/>
      <c r="S3" s="649"/>
      <c r="T3" s="649"/>
      <c r="U3" s="649"/>
      <c r="V3" s="649"/>
      <c r="W3" s="649"/>
      <c r="X3" s="649"/>
      <c r="Y3" s="649"/>
      <c r="Z3" s="649"/>
      <c r="AA3" s="649"/>
      <c r="AB3" s="649"/>
      <c r="AC3" s="649"/>
      <c r="AD3" s="649"/>
      <c r="AE3" s="649"/>
      <c r="AF3" s="609"/>
      <c r="AG3" s="556" t="s">
        <v>84</v>
      </c>
      <c r="AH3" s="557"/>
      <c r="AI3" s="557"/>
      <c r="AJ3" s="558"/>
      <c r="AK3" s="774"/>
      <c r="AL3" s="775"/>
      <c r="AM3" s="776"/>
      <c r="AN3" s="777"/>
      <c r="AO3" s="777"/>
      <c r="AP3" s="777"/>
      <c r="AQ3" s="777"/>
      <c r="AR3" s="777"/>
      <c r="AS3" s="778"/>
    </row>
    <row r="4" spans="5:45" ht="14.25" customHeight="1" thickBot="1" x14ac:dyDescent="0.3">
      <c r="X4" s="12"/>
      <c r="Y4" s="12"/>
    </row>
    <row r="5" spans="5:45" s="1" customFormat="1" ht="21" customHeight="1" x14ac:dyDescent="0.25">
      <c r="E5" s="566" t="s">
        <v>0</v>
      </c>
      <c r="F5" s="805" t="s">
        <v>70</v>
      </c>
      <c r="G5" s="795" t="s">
        <v>87</v>
      </c>
      <c r="H5" s="796"/>
      <c r="I5" s="796"/>
      <c r="J5" s="796"/>
      <c r="K5" s="796"/>
      <c r="L5" s="796"/>
      <c r="M5" s="796"/>
      <c r="N5" s="797"/>
      <c r="O5" s="786" t="s">
        <v>10</v>
      </c>
      <c r="P5" s="795" t="s">
        <v>88</v>
      </c>
      <c r="Q5" s="796"/>
      <c r="R5" s="796"/>
      <c r="S5" s="796"/>
      <c r="T5" s="796"/>
      <c r="U5" s="796"/>
      <c r="V5" s="796"/>
      <c r="W5" s="797"/>
      <c r="X5" s="786" t="s">
        <v>11</v>
      </c>
      <c r="Y5" s="795" t="s">
        <v>89</v>
      </c>
      <c r="Z5" s="796"/>
      <c r="AA5" s="796"/>
      <c r="AB5" s="796"/>
      <c r="AC5" s="796"/>
      <c r="AD5" s="796"/>
      <c r="AE5" s="796"/>
      <c r="AF5" s="797"/>
      <c r="AG5" s="786" t="s">
        <v>12</v>
      </c>
      <c r="AH5" s="795" t="s">
        <v>90</v>
      </c>
      <c r="AI5" s="796"/>
      <c r="AJ5" s="796"/>
      <c r="AK5" s="796"/>
      <c r="AL5" s="796"/>
      <c r="AM5" s="796"/>
      <c r="AN5" s="796"/>
      <c r="AO5" s="797"/>
      <c r="AP5" s="595" t="s">
        <v>18</v>
      </c>
      <c r="AQ5" s="779" t="s">
        <v>93</v>
      </c>
      <c r="AR5" s="781" t="s">
        <v>6</v>
      </c>
      <c r="AS5" s="614" t="s">
        <v>7</v>
      </c>
    </row>
    <row r="6" spans="5:45" ht="42.75" customHeight="1" x14ac:dyDescent="0.25">
      <c r="E6" s="567"/>
      <c r="F6" s="806"/>
      <c r="G6" s="798"/>
      <c r="H6" s="799"/>
      <c r="I6" s="799"/>
      <c r="J6" s="799"/>
      <c r="K6" s="799"/>
      <c r="L6" s="799"/>
      <c r="M6" s="799"/>
      <c r="N6" s="800"/>
      <c r="O6" s="787"/>
      <c r="P6" s="798"/>
      <c r="Q6" s="799"/>
      <c r="R6" s="799"/>
      <c r="S6" s="799"/>
      <c r="T6" s="799"/>
      <c r="U6" s="799"/>
      <c r="V6" s="799"/>
      <c r="W6" s="800"/>
      <c r="X6" s="787"/>
      <c r="Y6" s="798"/>
      <c r="Z6" s="799"/>
      <c r="AA6" s="799"/>
      <c r="AB6" s="799"/>
      <c r="AC6" s="799"/>
      <c r="AD6" s="799"/>
      <c r="AE6" s="799"/>
      <c r="AF6" s="800"/>
      <c r="AG6" s="787"/>
      <c r="AH6" s="798"/>
      <c r="AI6" s="799"/>
      <c r="AJ6" s="799"/>
      <c r="AK6" s="799"/>
      <c r="AL6" s="799"/>
      <c r="AM6" s="799"/>
      <c r="AN6" s="799"/>
      <c r="AO6" s="800"/>
      <c r="AP6" s="596"/>
      <c r="AQ6" s="780"/>
      <c r="AR6" s="782"/>
      <c r="AS6" s="615"/>
    </row>
    <row r="7" spans="5:45" ht="21.65" customHeight="1" thickBot="1" x14ac:dyDescent="0.3">
      <c r="E7" s="568"/>
      <c r="F7" s="807"/>
      <c r="G7" s="801"/>
      <c r="H7" s="802"/>
      <c r="I7" s="802"/>
      <c r="J7" s="802"/>
      <c r="K7" s="802"/>
      <c r="L7" s="802"/>
      <c r="M7" s="802"/>
      <c r="N7" s="803"/>
      <c r="O7" s="787"/>
      <c r="P7" s="801"/>
      <c r="Q7" s="802"/>
      <c r="R7" s="802"/>
      <c r="S7" s="802"/>
      <c r="T7" s="802"/>
      <c r="U7" s="802"/>
      <c r="V7" s="802"/>
      <c r="W7" s="803"/>
      <c r="X7" s="787"/>
      <c r="Y7" s="801"/>
      <c r="Z7" s="802"/>
      <c r="AA7" s="802"/>
      <c r="AB7" s="802"/>
      <c r="AC7" s="802"/>
      <c r="AD7" s="802"/>
      <c r="AE7" s="802"/>
      <c r="AF7" s="803"/>
      <c r="AG7" s="787"/>
      <c r="AH7" s="801"/>
      <c r="AI7" s="802"/>
      <c r="AJ7" s="802"/>
      <c r="AK7" s="802"/>
      <c r="AL7" s="802"/>
      <c r="AM7" s="802"/>
      <c r="AN7" s="802"/>
      <c r="AO7" s="803"/>
      <c r="AP7" s="596"/>
      <c r="AQ7" s="780"/>
      <c r="AR7" s="782"/>
      <c r="AS7" s="615"/>
    </row>
    <row r="8" spans="5:45" ht="22.5" customHeight="1" x14ac:dyDescent="0.25">
      <c r="E8" s="793" t="s">
        <v>5</v>
      </c>
      <c r="F8" s="794"/>
      <c r="G8" s="214"/>
      <c r="H8" s="209"/>
      <c r="I8" s="209"/>
      <c r="J8" s="209"/>
      <c r="K8" s="209"/>
      <c r="L8" s="209"/>
      <c r="M8" s="209"/>
      <c r="N8" s="210"/>
      <c r="O8" s="788"/>
      <c r="P8" s="214"/>
      <c r="Q8" s="209"/>
      <c r="R8" s="209"/>
      <c r="S8" s="209"/>
      <c r="T8" s="209"/>
      <c r="U8" s="209"/>
      <c r="V8" s="209"/>
      <c r="W8" s="210"/>
      <c r="X8" s="788"/>
      <c r="Y8" s="381"/>
      <c r="Z8" s="382"/>
      <c r="AA8" s="382"/>
      <c r="AB8" s="382"/>
      <c r="AC8" s="382"/>
      <c r="AD8" s="382"/>
      <c r="AE8" s="382"/>
      <c r="AF8" s="389"/>
      <c r="AG8" s="788"/>
      <c r="AH8" s="214"/>
      <c r="AI8" s="214"/>
      <c r="AJ8" s="214"/>
      <c r="AK8" s="214"/>
      <c r="AL8" s="214"/>
      <c r="AM8" s="209"/>
      <c r="AN8" s="209"/>
      <c r="AO8" s="210"/>
      <c r="AP8" s="597"/>
      <c r="AQ8" s="780"/>
      <c r="AR8" s="782"/>
      <c r="AS8" s="615"/>
    </row>
    <row r="9" spans="5:45" ht="22.5" customHeight="1" thickBot="1" x14ac:dyDescent="0.3">
      <c r="E9" s="633" t="s">
        <v>27</v>
      </c>
      <c r="F9" s="804"/>
      <c r="G9" s="150"/>
      <c r="H9" s="152"/>
      <c r="I9" s="152"/>
      <c r="J9" s="152"/>
      <c r="K9" s="152"/>
      <c r="L9" s="152"/>
      <c r="M9" s="152"/>
      <c r="N9" s="156"/>
      <c r="O9" s="164">
        <f>SUM(G9:N9)</f>
        <v>0</v>
      </c>
      <c r="P9" s="150"/>
      <c r="Q9" s="152"/>
      <c r="R9" s="152"/>
      <c r="S9" s="152"/>
      <c r="T9" s="152"/>
      <c r="U9" s="152"/>
      <c r="V9" s="152"/>
      <c r="W9" s="156"/>
      <c r="X9" s="164">
        <f>SUM(P9:W9)</f>
        <v>0</v>
      </c>
      <c r="Y9" s="149"/>
      <c r="Z9" s="152"/>
      <c r="AA9" s="152"/>
      <c r="AB9" s="152"/>
      <c r="AC9" s="152"/>
      <c r="AD9" s="152"/>
      <c r="AE9" s="152"/>
      <c r="AF9" s="153"/>
      <c r="AG9" s="164">
        <f>SUM(Y9:AF9)</f>
        <v>0</v>
      </c>
      <c r="AH9" s="150"/>
      <c r="AI9" s="150"/>
      <c r="AJ9" s="150"/>
      <c r="AK9" s="150"/>
      <c r="AL9" s="150"/>
      <c r="AM9" s="152"/>
      <c r="AN9" s="152"/>
      <c r="AO9" s="156"/>
      <c r="AP9" s="164">
        <f>SUM(AH9:AO9)</f>
        <v>0</v>
      </c>
      <c r="AQ9" s="378">
        <v>120</v>
      </c>
      <c r="AR9" s="783"/>
      <c r="AS9" s="616"/>
    </row>
    <row r="10" spans="5:45" ht="22.9" customHeight="1" x14ac:dyDescent="0.25">
      <c r="E10" s="127">
        <v>1</v>
      </c>
      <c r="F10" s="183"/>
      <c r="G10" s="135"/>
      <c r="H10" s="136"/>
      <c r="I10" s="136"/>
      <c r="J10" s="139"/>
      <c r="K10" s="139"/>
      <c r="L10" s="139"/>
      <c r="M10" s="139"/>
      <c r="N10" s="139"/>
      <c r="O10" s="33" t="str">
        <f>IF(ISNUMBER(F10),SUM(G10:N10),"")</f>
        <v/>
      </c>
      <c r="P10" s="206"/>
      <c r="Q10" s="136"/>
      <c r="R10" s="136"/>
      <c r="S10" s="136"/>
      <c r="T10" s="136"/>
      <c r="U10" s="136"/>
      <c r="V10" s="136"/>
      <c r="W10" s="139"/>
      <c r="X10" s="33" t="str">
        <f>IF(ISNUMBER(F10),SUM(P10:W10),"")</f>
        <v/>
      </c>
      <c r="Y10" s="158"/>
      <c r="Z10" s="135"/>
      <c r="AA10" s="135"/>
      <c r="AB10" s="135"/>
      <c r="AC10" s="135"/>
      <c r="AD10" s="135"/>
      <c r="AE10" s="135"/>
      <c r="AF10" s="353"/>
      <c r="AG10" s="33" t="str">
        <f>IF(ISNUMBER(F10),SUM(Y10:AF10),"")</f>
        <v/>
      </c>
      <c r="AH10" s="135"/>
      <c r="AI10" s="135"/>
      <c r="AJ10" s="135"/>
      <c r="AK10" s="135"/>
      <c r="AL10" s="135"/>
      <c r="AM10" s="136"/>
      <c r="AN10" s="136"/>
      <c r="AO10" s="139"/>
      <c r="AP10" s="33" t="str">
        <f>IF(ISNUMBER(F10),SUM(AH10:AO10),"")</f>
        <v/>
      </c>
      <c r="AQ10" s="366" t="str">
        <f>IF(ISNUMBER(F10),IF(OR(O10=0,X10=0,AG10=0,AP10=0),ROUND(O10+X10+AG10+AP10,0),"Fehler"),"")</f>
        <v/>
      </c>
      <c r="AR10" s="91"/>
      <c r="AS10" s="74" t="str">
        <f>IF(ISNUMBER(F10),IF(VLOOKUP(AQ10,'Verrechnungs- Notenpunkte'!$K$5:$L$20,2,TRUE)-AR10&gt;=0,VLOOKUP(AQ10,'Verrechnungs- Notenpunkte'!$K$5:$L$20,2,TRUE)-AR10,0),"")</f>
        <v/>
      </c>
    </row>
    <row r="11" spans="5:45" ht="22.9" customHeight="1" x14ac:dyDescent="0.25">
      <c r="E11" s="364">
        <v>2</v>
      </c>
      <c r="F11" s="140"/>
      <c r="G11" s="142"/>
      <c r="H11" s="144"/>
      <c r="I11" s="144"/>
      <c r="J11" s="147"/>
      <c r="K11" s="147"/>
      <c r="L11" s="147"/>
      <c r="M11" s="147"/>
      <c r="N11" s="147"/>
      <c r="O11" s="33" t="str">
        <f t="shared" ref="O11:O39" si="0">IF(ISNUMBER(F11),SUM(G11:N11),"")</f>
        <v/>
      </c>
      <c r="P11" s="135"/>
      <c r="Q11" s="136"/>
      <c r="R11" s="136"/>
      <c r="S11" s="136"/>
      <c r="T11" s="136"/>
      <c r="U11" s="136"/>
      <c r="V11" s="136"/>
      <c r="W11" s="139"/>
      <c r="X11" s="146" t="str">
        <f t="shared" ref="X11:X39" si="1">IF(ISNUMBER(F11),SUM(P11:W11),"")</f>
        <v/>
      </c>
      <c r="Y11" s="158"/>
      <c r="Z11" s="135"/>
      <c r="AA11" s="135"/>
      <c r="AB11" s="135"/>
      <c r="AC11" s="135"/>
      <c r="AD11" s="135"/>
      <c r="AE11" s="135"/>
      <c r="AF11" s="353"/>
      <c r="AG11" s="146" t="str">
        <f t="shared" ref="AG11:AG39" si="2">IF(ISNUMBER(F11),SUM(Y11:AF11),"")</f>
        <v/>
      </c>
      <c r="AH11" s="142"/>
      <c r="AI11" s="142"/>
      <c r="AJ11" s="142"/>
      <c r="AK11" s="142"/>
      <c r="AL11" s="142"/>
      <c r="AM11" s="144"/>
      <c r="AN11" s="144"/>
      <c r="AO11" s="147"/>
      <c r="AP11" s="33" t="str">
        <f t="shared" ref="AP11:AP39" si="3">IF(ISNUMBER(F11),SUM(AH11:AO11),"")</f>
        <v/>
      </c>
      <c r="AQ11" s="366" t="str">
        <f t="shared" ref="AQ11:AQ39" si="4">IF(ISNUMBER(F11),IF(OR(O11=0,X11=0,AG11=0,AP11=0),ROUND(O11+X11+AG11+AP11,0),"Fehler"),"")</f>
        <v/>
      </c>
      <c r="AR11" s="92"/>
      <c r="AS11" s="71" t="str">
        <f>IF(ISNUMBER(F11),IF(VLOOKUP(AQ11,'Verrechnungs- Notenpunkte'!$K$5:$L$20,2,TRUE)-AR11&gt;=0,VLOOKUP(AQ11,'Verrechnungs- Notenpunkte'!$K$5:$L$20,2,TRUE)-AR11,0),"")</f>
        <v/>
      </c>
    </row>
    <row r="12" spans="5:45" ht="22.9" customHeight="1" x14ac:dyDescent="0.25">
      <c r="E12" s="364">
        <v>3</v>
      </c>
      <c r="F12" s="140"/>
      <c r="G12" s="142"/>
      <c r="H12" s="144"/>
      <c r="I12" s="144"/>
      <c r="J12" s="147"/>
      <c r="K12" s="147"/>
      <c r="L12" s="147"/>
      <c r="M12" s="147"/>
      <c r="N12" s="147"/>
      <c r="O12" s="33" t="str">
        <f t="shared" si="0"/>
        <v/>
      </c>
      <c r="P12" s="135"/>
      <c r="Q12" s="136"/>
      <c r="R12" s="136"/>
      <c r="S12" s="136"/>
      <c r="T12" s="136"/>
      <c r="U12" s="136"/>
      <c r="V12" s="136"/>
      <c r="W12" s="139"/>
      <c r="X12" s="146" t="str">
        <f t="shared" si="1"/>
        <v/>
      </c>
      <c r="Y12" s="158"/>
      <c r="Z12" s="135"/>
      <c r="AA12" s="135"/>
      <c r="AB12" s="135"/>
      <c r="AC12" s="135"/>
      <c r="AD12" s="135"/>
      <c r="AE12" s="135"/>
      <c r="AF12" s="353"/>
      <c r="AG12" s="146" t="str">
        <f t="shared" si="2"/>
        <v/>
      </c>
      <c r="AH12" s="142"/>
      <c r="AI12" s="142"/>
      <c r="AJ12" s="142"/>
      <c r="AK12" s="142"/>
      <c r="AL12" s="142"/>
      <c r="AM12" s="144"/>
      <c r="AN12" s="144"/>
      <c r="AO12" s="147"/>
      <c r="AP12" s="33" t="str">
        <f t="shared" si="3"/>
        <v/>
      </c>
      <c r="AQ12" s="366" t="str">
        <f t="shared" si="4"/>
        <v/>
      </c>
      <c r="AR12" s="92"/>
      <c r="AS12" s="71" t="str">
        <f>IF(ISNUMBER(F12),IF(VLOOKUP(AQ12,'Verrechnungs- Notenpunkte'!$K$5:$L$20,2,TRUE)-AR12&gt;=0,VLOOKUP(AQ12,'Verrechnungs- Notenpunkte'!$K$5:$L$20,2,TRUE)-AR12,0),"")</f>
        <v/>
      </c>
    </row>
    <row r="13" spans="5:45" ht="22.9" customHeight="1" x14ac:dyDescent="0.25">
      <c r="E13" s="364">
        <v>4</v>
      </c>
      <c r="F13" s="140"/>
      <c r="G13" s="142"/>
      <c r="H13" s="144"/>
      <c r="I13" s="144"/>
      <c r="J13" s="147"/>
      <c r="K13" s="147"/>
      <c r="L13" s="147"/>
      <c r="M13" s="147"/>
      <c r="N13" s="147"/>
      <c r="O13" s="33" t="str">
        <f t="shared" si="0"/>
        <v/>
      </c>
      <c r="P13" s="135"/>
      <c r="Q13" s="136"/>
      <c r="R13" s="136"/>
      <c r="S13" s="136"/>
      <c r="T13" s="136"/>
      <c r="U13" s="136"/>
      <c r="V13" s="136"/>
      <c r="W13" s="139"/>
      <c r="X13" s="146" t="str">
        <f t="shared" si="1"/>
        <v/>
      </c>
      <c r="Y13" s="158"/>
      <c r="Z13" s="135"/>
      <c r="AA13" s="135"/>
      <c r="AB13" s="135"/>
      <c r="AC13" s="135"/>
      <c r="AD13" s="135"/>
      <c r="AE13" s="135"/>
      <c r="AF13" s="353"/>
      <c r="AG13" s="146" t="str">
        <f t="shared" si="2"/>
        <v/>
      </c>
      <c r="AH13" s="142"/>
      <c r="AI13" s="142"/>
      <c r="AJ13" s="142"/>
      <c r="AK13" s="142"/>
      <c r="AL13" s="142"/>
      <c r="AM13" s="144"/>
      <c r="AN13" s="144"/>
      <c r="AO13" s="147"/>
      <c r="AP13" s="33" t="str">
        <f t="shared" si="3"/>
        <v/>
      </c>
      <c r="AQ13" s="366" t="str">
        <f t="shared" si="4"/>
        <v/>
      </c>
      <c r="AR13" s="92"/>
      <c r="AS13" s="71" t="str">
        <f>IF(ISNUMBER(F13),IF(VLOOKUP(AQ13,'Verrechnungs- Notenpunkte'!$K$5:$L$20,2,TRUE)-AR13&gt;=0,VLOOKUP(AQ13,'Verrechnungs- Notenpunkte'!$K$5:$L$20,2,TRUE)-AR13,0),"")</f>
        <v/>
      </c>
    </row>
    <row r="14" spans="5:45" ht="22.9" customHeight="1" thickBot="1" x14ac:dyDescent="0.3">
      <c r="E14" s="365">
        <v>5</v>
      </c>
      <c r="F14" s="148"/>
      <c r="G14" s="150"/>
      <c r="H14" s="152"/>
      <c r="I14" s="152"/>
      <c r="J14" s="156"/>
      <c r="K14" s="156"/>
      <c r="L14" s="156"/>
      <c r="M14" s="156"/>
      <c r="N14" s="156"/>
      <c r="O14" s="164" t="str">
        <f t="shared" si="0"/>
        <v/>
      </c>
      <c r="P14" s="150"/>
      <c r="Q14" s="152"/>
      <c r="R14" s="152"/>
      <c r="S14" s="152"/>
      <c r="T14" s="152"/>
      <c r="U14" s="152"/>
      <c r="V14" s="152"/>
      <c r="W14" s="156"/>
      <c r="X14" s="164" t="str">
        <f t="shared" si="1"/>
        <v/>
      </c>
      <c r="Y14" s="149"/>
      <c r="Z14" s="150"/>
      <c r="AA14" s="150"/>
      <c r="AB14" s="150"/>
      <c r="AC14" s="150"/>
      <c r="AD14" s="150"/>
      <c r="AE14" s="150"/>
      <c r="AF14" s="186"/>
      <c r="AG14" s="164" t="str">
        <f t="shared" si="2"/>
        <v/>
      </c>
      <c r="AH14" s="150"/>
      <c r="AI14" s="150"/>
      <c r="AJ14" s="150"/>
      <c r="AK14" s="150"/>
      <c r="AL14" s="150"/>
      <c r="AM14" s="152"/>
      <c r="AN14" s="152"/>
      <c r="AO14" s="156"/>
      <c r="AP14" s="164" t="str">
        <f t="shared" si="3"/>
        <v/>
      </c>
      <c r="AQ14" s="373" t="str">
        <f t="shared" si="4"/>
        <v/>
      </c>
      <c r="AR14" s="37"/>
      <c r="AS14" s="72" t="str">
        <f>IF(ISNUMBER(F14),IF(VLOOKUP(AQ14,'Verrechnungs- Notenpunkte'!$K$5:$L$20,2,TRUE)-AR14&gt;=0,VLOOKUP(AQ14,'Verrechnungs- Notenpunkte'!$K$5:$L$20,2,TRUE)-AR14,0),"")</f>
        <v/>
      </c>
    </row>
    <row r="15" spans="5:45" ht="22.9" customHeight="1" x14ac:dyDescent="0.25">
      <c r="E15" s="127">
        <v>6</v>
      </c>
      <c r="F15" s="183"/>
      <c r="G15" s="135"/>
      <c r="H15" s="136"/>
      <c r="I15" s="136"/>
      <c r="J15" s="139"/>
      <c r="K15" s="139"/>
      <c r="L15" s="139"/>
      <c r="M15" s="139"/>
      <c r="N15" s="139"/>
      <c r="O15" s="33" t="str">
        <f t="shared" si="0"/>
        <v/>
      </c>
      <c r="P15" s="135"/>
      <c r="Q15" s="136"/>
      <c r="R15" s="136"/>
      <c r="S15" s="136"/>
      <c r="T15" s="136"/>
      <c r="U15" s="136"/>
      <c r="V15" s="136"/>
      <c r="W15" s="139"/>
      <c r="X15" s="33" t="str">
        <f t="shared" si="1"/>
        <v/>
      </c>
      <c r="Y15" s="158"/>
      <c r="Z15" s="135"/>
      <c r="AA15" s="135"/>
      <c r="AB15" s="135"/>
      <c r="AC15" s="135"/>
      <c r="AD15" s="135"/>
      <c r="AE15" s="135"/>
      <c r="AF15" s="353"/>
      <c r="AG15" s="33" t="str">
        <f t="shared" si="2"/>
        <v/>
      </c>
      <c r="AH15" s="135"/>
      <c r="AI15" s="135"/>
      <c r="AJ15" s="135"/>
      <c r="AK15" s="135"/>
      <c r="AL15" s="135"/>
      <c r="AM15" s="136"/>
      <c r="AN15" s="136"/>
      <c r="AO15" s="139"/>
      <c r="AP15" s="33" t="str">
        <f t="shared" si="3"/>
        <v/>
      </c>
      <c r="AQ15" s="366" t="str">
        <f t="shared" si="4"/>
        <v/>
      </c>
      <c r="AR15" s="91"/>
      <c r="AS15" s="73" t="str">
        <f>IF(ISNUMBER(F15),IF(VLOOKUP(AQ15,'Verrechnungs- Notenpunkte'!$K$5:$L$20,2,TRUE)-AR15&gt;=0,VLOOKUP(AQ15,'Verrechnungs- Notenpunkte'!$K$5:$L$20,2,TRUE)-AR15,0),"")</f>
        <v/>
      </c>
    </row>
    <row r="16" spans="5:45" ht="22.9" customHeight="1" x14ac:dyDescent="0.25">
      <c r="E16" s="364">
        <v>7</v>
      </c>
      <c r="F16" s="140"/>
      <c r="G16" s="142"/>
      <c r="H16" s="144"/>
      <c r="I16" s="144"/>
      <c r="J16" s="147"/>
      <c r="K16" s="147"/>
      <c r="L16" s="147"/>
      <c r="M16" s="147"/>
      <c r="N16" s="147"/>
      <c r="O16" s="33" t="str">
        <f t="shared" si="0"/>
        <v/>
      </c>
      <c r="P16" s="135"/>
      <c r="Q16" s="136"/>
      <c r="R16" s="136"/>
      <c r="S16" s="136"/>
      <c r="T16" s="136"/>
      <c r="U16" s="136"/>
      <c r="V16" s="136"/>
      <c r="W16" s="139"/>
      <c r="X16" s="146" t="str">
        <f t="shared" si="1"/>
        <v/>
      </c>
      <c r="Y16" s="158"/>
      <c r="Z16" s="135"/>
      <c r="AA16" s="135"/>
      <c r="AB16" s="135"/>
      <c r="AC16" s="135"/>
      <c r="AD16" s="135"/>
      <c r="AE16" s="135"/>
      <c r="AF16" s="353"/>
      <c r="AG16" s="146" t="str">
        <f t="shared" si="2"/>
        <v/>
      </c>
      <c r="AH16" s="142"/>
      <c r="AI16" s="142"/>
      <c r="AJ16" s="142"/>
      <c r="AK16" s="142"/>
      <c r="AL16" s="142"/>
      <c r="AM16" s="144"/>
      <c r="AN16" s="144"/>
      <c r="AO16" s="147"/>
      <c r="AP16" s="33" t="str">
        <f t="shared" si="3"/>
        <v/>
      </c>
      <c r="AQ16" s="366" t="str">
        <f t="shared" si="4"/>
        <v/>
      </c>
      <c r="AR16" s="92"/>
      <c r="AS16" s="71" t="str">
        <f>IF(ISNUMBER(F16),IF(VLOOKUP(AQ16,'Verrechnungs- Notenpunkte'!$K$5:$L$20,2,TRUE)-AR16&gt;=0,VLOOKUP(AQ16,'Verrechnungs- Notenpunkte'!$K$5:$L$20,2,TRUE)-AR16,0),"")</f>
        <v/>
      </c>
    </row>
    <row r="17" spans="1:45" ht="22.9" customHeight="1" x14ac:dyDescent="0.25">
      <c r="E17" s="364">
        <v>8</v>
      </c>
      <c r="F17" s="140"/>
      <c r="G17" s="142"/>
      <c r="H17" s="144"/>
      <c r="I17" s="144"/>
      <c r="J17" s="147"/>
      <c r="K17" s="147"/>
      <c r="L17" s="147"/>
      <c r="M17" s="147"/>
      <c r="N17" s="147"/>
      <c r="O17" s="33" t="str">
        <f t="shared" si="0"/>
        <v/>
      </c>
      <c r="P17" s="135"/>
      <c r="Q17" s="136"/>
      <c r="R17" s="136"/>
      <c r="S17" s="136"/>
      <c r="T17" s="136"/>
      <c r="U17" s="136"/>
      <c r="V17" s="136"/>
      <c r="W17" s="139"/>
      <c r="X17" s="146" t="str">
        <f t="shared" si="1"/>
        <v/>
      </c>
      <c r="Y17" s="158"/>
      <c r="Z17" s="135"/>
      <c r="AA17" s="135"/>
      <c r="AB17" s="135"/>
      <c r="AC17" s="135"/>
      <c r="AD17" s="135"/>
      <c r="AE17" s="135"/>
      <c r="AF17" s="353"/>
      <c r="AG17" s="146" t="str">
        <f t="shared" si="2"/>
        <v/>
      </c>
      <c r="AH17" s="142"/>
      <c r="AI17" s="142"/>
      <c r="AJ17" s="142"/>
      <c r="AK17" s="142"/>
      <c r="AL17" s="142"/>
      <c r="AM17" s="144"/>
      <c r="AN17" s="144"/>
      <c r="AO17" s="147"/>
      <c r="AP17" s="33" t="str">
        <f t="shared" si="3"/>
        <v/>
      </c>
      <c r="AQ17" s="366" t="str">
        <f t="shared" si="4"/>
        <v/>
      </c>
      <c r="AR17" s="92"/>
      <c r="AS17" s="71" t="str">
        <f>IF(ISNUMBER(F17),IF(VLOOKUP(AQ17,'Verrechnungs- Notenpunkte'!$K$5:$L$20,2,TRUE)-AR17&gt;=0,VLOOKUP(AQ17,'Verrechnungs- Notenpunkte'!$K$5:$L$20,2,TRUE)-AR17,0),"")</f>
        <v/>
      </c>
    </row>
    <row r="18" spans="1:45" ht="22.9" customHeight="1" x14ac:dyDescent="0.25">
      <c r="E18" s="364">
        <v>9</v>
      </c>
      <c r="F18" s="140"/>
      <c r="G18" s="142"/>
      <c r="H18" s="144"/>
      <c r="I18" s="144"/>
      <c r="J18" s="147"/>
      <c r="K18" s="147"/>
      <c r="L18" s="147"/>
      <c r="M18" s="147"/>
      <c r="N18" s="147"/>
      <c r="O18" s="33" t="str">
        <f t="shared" si="0"/>
        <v/>
      </c>
      <c r="P18" s="135"/>
      <c r="Q18" s="136"/>
      <c r="R18" s="136"/>
      <c r="S18" s="136"/>
      <c r="T18" s="136"/>
      <c r="U18" s="136"/>
      <c r="V18" s="136"/>
      <c r="W18" s="139"/>
      <c r="X18" s="146" t="str">
        <f t="shared" si="1"/>
        <v/>
      </c>
      <c r="Y18" s="158"/>
      <c r="Z18" s="135"/>
      <c r="AA18" s="135"/>
      <c r="AB18" s="135"/>
      <c r="AC18" s="135"/>
      <c r="AD18" s="135"/>
      <c r="AE18" s="135"/>
      <c r="AF18" s="353"/>
      <c r="AG18" s="146" t="str">
        <f t="shared" si="2"/>
        <v/>
      </c>
      <c r="AH18" s="142"/>
      <c r="AI18" s="142"/>
      <c r="AJ18" s="142"/>
      <c r="AK18" s="142"/>
      <c r="AL18" s="142"/>
      <c r="AM18" s="144"/>
      <c r="AN18" s="144"/>
      <c r="AO18" s="147"/>
      <c r="AP18" s="33" t="str">
        <f t="shared" si="3"/>
        <v/>
      </c>
      <c r="AQ18" s="366" t="str">
        <f t="shared" si="4"/>
        <v/>
      </c>
      <c r="AR18" s="92"/>
      <c r="AS18" s="71" t="str">
        <f>IF(ISNUMBER(F18),IF(VLOOKUP(AQ18,'Verrechnungs- Notenpunkte'!$K$5:$L$20,2,TRUE)-AR18&gt;=0,VLOOKUP(AQ18,'Verrechnungs- Notenpunkte'!$K$5:$L$20,2,TRUE)-AR18,0),"")</f>
        <v/>
      </c>
    </row>
    <row r="19" spans="1:45" ht="22.9" customHeight="1" thickBot="1" x14ac:dyDescent="0.3">
      <c r="E19" s="128">
        <v>10</v>
      </c>
      <c r="F19" s="207"/>
      <c r="G19" s="150"/>
      <c r="H19" s="152"/>
      <c r="I19" s="152"/>
      <c r="J19" s="156"/>
      <c r="K19" s="156"/>
      <c r="L19" s="156"/>
      <c r="M19" s="156"/>
      <c r="N19" s="156"/>
      <c r="O19" s="164" t="str">
        <f t="shared" si="0"/>
        <v/>
      </c>
      <c r="P19" s="150"/>
      <c r="Q19" s="152"/>
      <c r="R19" s="152"/>
      <c r="S19" s="152"/>
      <c r="T19" s="152"/>
      <c r="U19" s="152"/>
      <c r="V19" s="152"/>
      <c r="W19" s="156"/>
      <c r="X19" s="164" t="str">
        <f t="shared" si="1"/>
        <v/>
      </c>
      <c r="Y19" s="149"/>
      <c r="Z19" s="150"/>
      <c r="AA19" s="150"/>
      <c r="AB19" s="150"/>
      <c r="AC19" s="150"/>
      <c r="AD19" s="150"/>
      <c r="AE19" s="150"/>
      <c r="AF19" s="186"/>
      <c r="AG19" s="164" t="str">
        <f t="shared" si="2"/>
        <v/>
      </c>
      <c r="AH19" s="150"/>
      <c r="AI19" s="150"/>
      <c r="AJ19" s="150"/>
      <c r="AK19" s="150"/>
      <c r="AL19" s="150"/>
      <c r="AM19" s="152"/>
      <c r="AN19" s="152"/>
      <c r="AO19" s="156"/>
      <c r="AP19" s="164" t="str">
        <f t="shared" si="3"/>
        <v/>
      </c>
      <c r="AQ19" s="374" t="str">
        <f t="shared" si="4"/>
        <v/>
      </c>
      <c r="AR19" s="376"/>
      <c r="AS19" s="75" t="str">
        <f>IF(ISNUMBER(F19),IF(VLOOKUP(AQ19,'Verrechnungs- Notenpunkte'!$K$5:$L$20,2,TRUE)-AR19&gt;=0,VLOOKUP(AQ19,'Verrechnungs- Notenpunkte'!$K$5:$L$20,2,TRUE)-AR19,0),"")</f>
        <v/>
      </c>
    </row>
    <row r="20" spans="1:45" ht="22.9" customHeight="1" x14ac:dyDescent="0.25">
      <c r="E20" s="124">
        <v>11</v>
      </c>
      <c r="F20" s="129"/>
      <c r="G20" s="135"/>
      <c r="H20" s="136"/>
      <c r="I20" s="136"/>
      <c r="J20" s="139"/>
      <c r="K20" s="139"/>
      <c r="L20" s="139"/>
      <c r="M20" s="139"/>
      <c r="N20" s="139"/>
      <c r="O20" s="33" t="str">
        <f t="shared" si="0"/>
        <v/>
      </c>
      <c r="P20" s="135"/>
      <c r="Q20" s="136"/>
      <c r="R20" s="136"/>
      <c r="S20" s="136"/>
      <c r="T20" s="136"/>
      <c r="U20" s="136"/>
      <c r="V20" s="136"/>
      <c r="W20" s="139"/>
      <c r="X20" s="33" t="str">
        <f t="shared" si="1"/>
        <v/>
      </c>
      <c r="Y20" s="158"/>
      <c r="Z20" s="135"/>
      <c r="AA20" s="135"/>
      <c r="AB20" s="135"/>
      <c r="AC20" s="135"/>
      <c r="AD20" s="135"/>
      <c r="AE20" s="135"/>
      <c r="AF20" s="353"/>
      <c r="AG20" s="33" t="str">
        <f t="shared" si="2"/>
        <v/>
      </c>
      <c r="AH20" s="135"/>
      <c r="AI20" s="135"/>
      <c r="AJ20" s="135"/>
      <c r="AK20" s="135"/>
      <c r="AL20" s="135"/>
      <c r="AM20" s="136"/>
      <c r="AN20" s="136"/>
      <c r="AO20" s="139"/>
      <c r="AP20" s="33" t="str">
        <f t="shared" si="3"/>
        <v/>
      </c>
      <c r="AQ20" s="375" t="str">
        <f t="shared" si="4"/>
        <v/>
      </c>
      <c r="AR20" s="377"/>
      <c r="AS20" s="74" t="str">
        <f>IF(ISNUMBER(F20),IF(VLOOKUP(AQ20,'Verrechnungs- Notenpunkte'!$K$5:$L$20,2,TRUE)-AR20&gt;=0,VLOOKUP(AQ20,'Verrechnungs- Notenpunkte'!$K$5:$L$20,2,TRUE)-AR20,0),"")</f>
        <v/>
      </c>
    </row>
    <row r="21" spans="1:45" ht="22.9" customHeight="1" x14ac:dyDescent="0.25">
      <c r="E21" s="364">
        <v>12</v>
      </c>
      <c r="F21" s="140"/>
      <c r="G21" s="142"/>
      <c r="H21" s="144"/>
      <c r="I21" s="144"/>
      <c r="J21" s="147"/>
      <c r="K21" s="147"/>
      <c r="L21" s="147"/>
      <c r="M21" s="147"/>
      <c r="N21" s="147"/>
      <c r="O21" s="33" t="str">
        <f t="shared" si="0"/>
        <v/>
      </c>
      <c r="P21" s="135"/>
      <c r="Q21" s="136"/>
      <c r="R21" s="136"/>
      <c r="S21" s="136"/>
      <c r="T21" s="136"/>
      <c r="U21" s="136"/>
      <c r="V21" s="136"/>
      <c r="W21" s="139"/>
      <c r="X21" s="146" t="str">
        <f t="shared" si="1"/>
        <v/>
      </c>
      <c r="Y21" s="158"/>
      <c r="Z21" s="135"/>
      <c r="AA21" s="135"/>
      <c r="AB21" s="135"/>
      <c r="AC21" s="135"/>
      <c r="AD21" s="135"/>
      <c r="AE21" s="135"/>
      <c r="AF21" s="353"/>
      <c r="AG21" s="146" t="str">
        <f t="shared" si="2"/>
        <v/>
      </c>
      <c r="AH21" s="142"/>
      <c r="AI21" s="142"/>
      <c r="AJ21" s="142"/>
      <c r="AK21" s="142"/>
      <c r="AL21" s="142"/>
      <c r="AM21" s="144"/>
      <c r="AN21" s="144"/>
      <c r="AO21" s="147"/>
      <c r="AP21" s="33" t="str">
        <f t="shared" si="3"/>
        <v/>
      </c>
      <c r="AQ21" s="366" t="str">
        <f t="shared" si="4"/>
        <v/>
      </c>
      <c r="AR21" s="92"/>
      <c r="AS21" s="71" t="str">
        <f>IF(ISNUMBER(F21),IF(VLOOKUP(AQ21,'Verrechnungs- Notenpunkte'!$K$5:$L$20,2,TRUE)-AR21&gt;=0,VLOOKUP(AQ21,'Verrechnungs- Notenpunkte'!$K$5:$L$20,2,TRUE)-AR21,0),"")</f>
        <v/>
      </c>
    </row>
    <row r="22" spans="1:45" ht="22.9" customHeight="1" thickBot="1" x14ac:dyDescent="0.3">
      <c r="E22" s="364">
        <v>13</v>
      </c>
      <c r="F22" s="140"/>
      <c r="G22" s="142"/>
      <c r="H22" s="144"/>
      <c r="I22" s="144"/>
      <c r="J22" s="147"/>
      <c r="K22" s="147"/>
      <c r="L22" s="147"/>
      <c r="M22" s="147"/>
      <c r="N22" s="147"/>
      <c r="O22" s="33" t="str">
        <f t="shared" si="0"/>
        <v/>
      </c>
      <c r="P22" s="135"/>
      <c r="Q22" s="136"/>
      <c r="R22" s="136"/>
      <c r="S22" s="136"/>
      <c r="T22" s="136"/>
      <c r="U22" s="136"/>
      <c r="V22" s="136"/>
      <c r="W22" s="139"/>
      <c r="X22" s="146" t="str">
        <f t="shared" si="1"/>
        <v/>
      </c>
      <c r="Y22" s="158"/>
      <c r="Z22" s="135"/>
      <c r="AA22" s="135"/>
      <c r="AB22" s="135"/>
      <c r="AC22" s="135"/>
      <c r="AD22" s="135"/>
      <c r="AE22" s="135"/>
      <c r="AF22" s="353"/>
      <c r="AG22" s="146" t="str">
        <f t="shared" si="2"/>
        <v/>
      </c>
      <c r="AH22" s="142"/>
      <c r="AI22" s="142"/>
      <c r="AJ22" s="142"/>
      <c r="AK22" s="142"/>
      <c r="AL22" s="142"/>
      <c r="AM22" s="144"/>
      <c r="AN22" s="144"/>
      <c r="AO22" s="147"/>
      <c r="AP22" s="33" t="str">
        <f t="shared" si="3"/>
        <v/>
      </c>
      <c r="AQ22" s="366" t="str">
        <f t="shared" si="4"/>
        <v/>
      </c>
      <c r="AR22" s="92"/>
      <c r="AS22" s="71" t="str">
        <f>IF(ISNUMBER(F22),IF(VLOOKUP(AQ22,'Verrechnungs- Notenpunkte'!$K$5:$L$20,2,TRUE)-AR22&gt;=0,VLOOKUP(AQ22,'Verrechnungs- Notenpunkte'!$K$5:$L$20,2,TRUE)-AR22,0),"")</f>
        <v/>
      </c>
    </row>
    <row r="23" spans="1:45" ht="22.9" customHeight="1" x14ac:dyDescent="0.25">
      <c r="A23" s="680" t="s">
        <v>3</v>
      </c>
      <c r="B23" s="808" t="s">
        <v>24</v>
      </c>
      <c r="C23" s="811" t="s">
        <v>8</v>
      </c>
      <c r="E23" s="364">
        <v>14</v>
      </c>
      <c r="F23" s="140"/>
      <c r="G23" s="142"/>
      <c r="H23" s="144"/>
      <c r="I23" s="144"/>
      <c r="J23" s="147"/>
      <c r="K23" s="147"/>
      <c r="L23" s="147"/>
      <c r="M23" s="147"/>
      <c r="N23" s="147"/>
      <c r="O23" s="33" t="str">
        <f t="shared" si="0"/>
        <v/>
      </c>
      <c r="P23" s="135"/>
      <c r="Q23" s="136"/>
      <c r="R23" s="136"/>
      <c r="S23" s="136"/>
      <c r="T23" s="136"/>
      <c r="U23" s="136"/>
      <c r="V23" s="136"/>
      <c r="W23" s="139"/>
      <c r="X23" s="146" t="str">
        <f t="shared" si="1"/>
        <v/>
      </c>
      <c r="Y23" s="158"/>
      <c r="Z23" s="135"/>
      <c r="AA23" s="135"/>
      <c r="AB23" s="135"/>
      <c r="AC23" s="135"/>
      <c r="AD23" s="135"/>
      <c r="AE23" s="135"/>
      <c r="AF23" s="353"/>
      <c r="AG23" s="146" t="str">
        <f t="shared" si="2"/>
        <v/>
      </c>
      <c r="AH23" s="142"/>
      <c r="AI23" s="142"/>
      <c r="AJ23" s="142"/>
      <c r="AK23" s="142"/>
      <c r="AL23" s="142"/>
      <c r="AM23" s="144"/>
      <c r="AN23" s="144"/>
      <c r="AO23" s="147"/>
      <c r="AP23" s="33" t="str">
        <f t="shared" si="3"/>
        <v/>
      </c>
      <c r="AQ23" s="366" t="str">
        <f t="shared" si="4"/>
        <v/>
      </c>
      <c r="AR23" s="92"/>
      <c r="AS23" s="71" t="str">
        <f>IF(ISNUMBER(F23),IF(VLOOKUP(AQ23,'Verrechnungs- Notenpunkte'!$K$5:$L$20,2,TRUE)-AR23&gt;=0,VLOOKUP(AQ23,'Verrechnungs- Notenpunkte'!$K$5:$L$20,2,TRUE)-AR23,0),"")</f>
        <v/>
      </c>
    </row>
    <row r="24" spans="1:45" ht="22.9" customHeight="1" thickBot="1" x14ac:dyDescent="0.3">
      <c r="A24" s="681"/>
      <c r="B24" s="809"/>
      <c r="C24" s="812"/>
      <c r="E24" s="365">
        <v>15</v>
      </c>
      <c r="F24" s="148"/>
      <c r="G24" s="150"/>
      <c r="H24" s="152"/>
      <c r="I24" s="152"/>
      <c r="J24" s="156"/>
      <c r="K24" s="156"/>
      <c r="L24" s="156"/>
      <c r="M24" s="156"/>
      <c r="N24" s="156"/>
      <c r="O24" s="164" t="str">
        <f t="shared" si="0"/>
        <v/>
      </c>
      <c r="P24" s="150"/>
      <c r="Q24" s="152"/>
      <c r="R24" s="152"/>
      <c r="S24" s="152"/>
      <c r="T24" s="152"/>
      <c r="U24" s="152"/>
      <c r="V24" s="152"/>
      <c r="W24" s="156"/>
      <c r="X24" s="164" t="str">
        <f t="shared" si="1"/>
        <v/>
      </c>
      <c r="Y24" s="149"/>
      <c r="Z24" s="150"/>
      <c r="AA24" s="150"/>
      <c r="AB24" s="150"/>
      <c r="AC24" s="150"/>
      <c r="AD24" s="150"/>
      <c r="AE24" s="150"/>
      <c r="AF24" s="186"/>
      <c r="AG24" s="164" t="str">
        <f t="shared" si="2"/>
        <v/>
      </c>
      <c r="AH24" s="150"/>
      <c r="AI24" s="150"/>
      <c r="AJ24" s="150"/>
      <c r="AK24" s="150"/>
      <c r="AL24" s="150"/>
      <c r="AM24" s="152"/>
      <c r="AN24" s="152"/>
      <c r="AO24" s="156"/>
      <c r="AP24" s="164" t="str">
        <f t="shared" si="3"/>
        <v/>
      </c>
      <c r="AQ24" s="373" t="str">
        <f t="shared" si="4"/>
        <v/>
      </c>
      <c r="AR24" s="37"/>
      <c r="AS24" s="72" t="str">
        <f>IF(ISNUMBER(F24),IF(VLOOKUP(AQ24,'Verrechnungs- Notenpunkte'!$K$5:$L$20,2,TRUE)-AR24&gt;=0,VLOOKUP(AQ24,'Verrechnungs- Notenpunkte'!$K$5:$L$20,2,TRUE)-AR24,0),"")</f>
        <v/>
      </c>
    </row>
    <row r="25" spans="1:45" ht="22.9" customHeight="1" x14ac:dyDescent="0.25">
      <c r="A25" s="681"/>
      <c r="B25" s="809"/>
      <c r="C25" s="812"/>
      <c r="E25" s="127">
        <v>16</v>
      </c>
      <c r="F25" s="183"/>
      <c r="G25" s="135"/>
      <c r="H25" s="136"/>
      <c r="I25" s="136"/>
      <c r="J25" s="139"/>
      <c r="K25" s="139"/>
      <c r="L25" s="139"/>
      <c r="M25" s="139"/>
      <c r="N25" s="139"/>
      <c r="O25" s="33" t="str">
        <f t="shared" si="0"/>
        <v/>
      </c>
      <c r="P25" s="135"/>
      <c r="Q25" s="136"/>
      <c r="R25" s="136"/>
      <c r="S25" s="136"/>
      <c r="T25" s="136"/>
      <c r="U25" s="136"/>
      <c r="V25" s="136"/>
      <c r="W25" s="139"/>
      <c r="X25" s="33" t="str">
        <f t="shared" si="1"/>
        <v/>
      </c>
      <c r="Y25" s="158"/>
      <c r="Z25" s="135"/>
      <c r="AA25" s="135"/>
      <c r="AB25" s="135"/>
      <c r="AC25" s="135"/>
      <c r="AD25" s="135"/>
      <c r="AE25" s="135"/>
      <c r="AF25" s="353"/>
      <c r="AG25" s="33" t="str">
        <f t="shared" si="2"/>
        <v/>
      </c>
      <c r="AH25" s="135"/>
      <c r="AI25" s="135"/>
      <c r="AJ25" s="135"/>
      <c r="AK25" s="135"/>
      <c r="AL25" s="135"/>
      <c r="AM25" s="136"/>
      <c r="AN25" s="136"/>
      <c r="AO25" s="139"/>
      <c r="AP25" s="33" t="str">
        <f t="shared" si="3"/>
        <v/>
      </c>
      <c r="AQ25" s="366" t="str">
        <f t="shared" si="4"/>
        <v/>
      </c>
      <c r="AR25" s="91"/>
      <c r="AS25" s="73" t="str">
        <f>IF(ISNUMBER(F25),IF(VLOOKUP(AQ25,'Verrechnungs- Notenpunkte'!$K$5:$L$20,2,TRUE)-AR25&gt;=0,VLOOKUP(AQ25,'Verrechnungs- Notenpunkte'!$K$5:$L$20,2,TRUE)-AR25,0),"")</f>
        <v/>
      </c>
    </row>
    <row r="26" spans="1:45" ht="22.9" customHeight="1" x14ac:dyDescent="0.25">
      <c r="A26" s="681"/>
      <c r="B26" s="809"/>
      <c r="C26" s="812"/>
      <c r="E26" s="364">
        <v>17</v>
      </c>
      <c r="F26" s="140"/>
      <c r="G26" s="142"/>
      <c r="H26" s="144"/>
      <c r="I26" s="144"/>
      <c r="J26" s="147"/>
      <c r="K26" s="147"/>
      <c r="L26" s="147"/>
      <c r="M26" s="147"/>
      <c r="N26" s="147"/>
      <c r="O26" s="33" t="str">
        <f t="shared" si="0"/>
        <v/>
      </c>
      <c r="P26" s="135"/>
      <c r="Q26" s="136"/>
      <c r="R26" s="136"/>
      <c r="S26" s="136"/>
      <c r="T26" s="136"/>
      <c r="U26" s="136"/>
      <c r="V26" s="136"/>
      <c r="W26" s="139"/>
      <c r="X26" s="146" t="str">
        <f t="shared" si="1"/>
        <v/>
      </c>
      <c r="Y26" s="158"/>
      <c r="Z26" s="135"/>
      <c r="AA26" s="135"/>
      <c r="AB26" s="135"/>
      <c r="AC26" s="135"/>
      <c r="AD26" s="135"/>
      <c r="AE26" s="135"/>
      <c r="AF26" s="353"/>
      <c r="AG26" s="146" t="str">
        <f t="shared" si="2"/>
        <v/>
      </c>
      <c r="AH26" s="142"/>
      <c r="AI26" s="142"/>
      <c r="AJ26" s="142"/>
      <c r="AK26" s="142"/>
      <c r="AL26" s="142"/>
      <c r="AM26" s="144"/>
      <c r="AN26" s="144"/>
      <c r="AO26" s="147"/>
      <c r="AP26" s="33" t="str">
        <f t="shared" si="3"/>
        <v/>
      </c>
      <c r="AQ26" s="366" t="str">
        <f t="shared" si="4"/>
        <v/>
      </c>
      <c r="AR26" s="92"/>
      <c r="AS26" s="71" t="str">
        <f>IF(ISNUMBER(F26),IF(VLOOKUP(AQ26,'Verrechnungs- Notenpunkte'!$K$5:$L$20,2,TRUE)-AR26&gt;=0,VLOOKUP(AQ26,'Verrechnungs- Notenpunkte'!$K$5:$L$20,2,TRUE)-AR26,0),"")</f>
        <v/>
      </c>
    </row>
    <row r="27" spans="1:45" ht="22.9" customHeight="1" x14ac:dyDescent="0.25">
      <c r="A27" s="681"/>
      <c r="B27" s="809"/>
      <c r="C27" s="812"/>
      <c r="E27" s="364">
        <v>18</v>
      </c>
      <c r="F27" s="140"/>
      <c r="G27" s="142"/>
      <c r="H27" s="144"/>
      <c r="I27" s="144"/>
      <c r="J27" s="147"/>
      <c r="K27" s="147"/>
      <c r="L27" s="147"/>
      <c r="M27" s="147"/>
      <c r="N27" s="147"/>
      <c r="O27" s="33" t="str">
        <f t="shared" si="0"/>
        <v/>
      </c>
      <c r="P27" s="135"/>
      <c r="Q27" s="136"/>
      <c r="R27" s="136"/>
      <c r="S27" s="136"/>
      <c r="T27" s="136"/>
      <c r="U27" s="136"/>
      <c r="V27" s="136"/>
      <c r="W27" s="139"/>
      <c r="X27" s="146" t="str">
        <f t="shared" si="1"/>
        <v/>
      </c>
      <c r="Y27" s="158"/>
      <c r="Z27" s="135"/>
      <c r="AA27" s="135"/>
      <c r="AB27" s="135"/>
      <c r="AC27" s="135"/>
      <c r="AD27" s="135"/>
      <c r="AE27" s="135"/>
      <c r="AF27" s="353"/>
      <c r="AG27" s="146" t="str">
        <f t="shared" si="2"/>
        <v/>
      </c>
      <c r="AH27" s="142"/>
      <c r="AI27" s="142"/>
      <c r="AJ27" s="142"/>
      <c r="AK27" s="142"/>
      <c r="AL27" s="142"/>
      <c r="AM27" s="144"/>
      <c r="AN27" s="144"/>
      <c r="AO27" s="147"/>
      <c r="AP27" s="33" t="str">
        <f t="shared" si="3"/>
        <v/>
      </c>
      <c r="AQ27" s="366" t="str">
        <f t="shared" si="4"/>
        <v/>
      </c>
      <c r="AR27" s="92"/>
      <c r="AS27" s="71" t="str">
        <f>IF(ISNUMBER(F27),IF(VLOOKUP(AQ27,'Verrechnungs- Notenpunkte'!$K$5:$L$20,2,TRUE)-AR27&gt;=0,VLOOKUP(AQ27,'Verrechnungs- Notenpunkte'!$K$5:$L$20,2,TRUE)-AR27,0),"")</f>
        <v/>
      </c>
    </row>
    <row r="28" spans="1:45" ht="22.9" customHeight="1" x14ac:dyDescent="0.25">
      <c r="A28" s="682"/>
      <c r="B28" s="810"/>
      <c r="C28" s="812"/>
      <c r="E28" s="364">
        <v>19</v>
      </c>
      <c r="F28" s="140"/>
      <c r="G28" s="142"/>
      <c r="H28" s="144"/>
      <c r="I28" s="144"/>
      <c r="J28" s="147"/>
      <c r="K28" s="147"/>
      <c r="L28" s="147"/>
      <c r="M28" s="147"/>
      <c r="N28" s="147"/>
      <c r="O28" s="33" t="str">
        <f t="shared" si="0"/>
        <v/>
      </c>
      <c r="P28" s="135"/>
      <c r="Q28" s="136"/>
      <c r="R28" s="136"/>
      <c r="S28" s="136"/>
      <c r="T28" s="136"/>
      <c r="U28" s="136"/>
      <c r="V28" s="136"/>
      <c r="W28" s="139"/>
      <c r="X28" s="146" t="str">
        <f t="shared" si="1"/>
        <v/>
      </c>
      <c r="Y28" s="158"/>
      <c r="Z28" s="135"/>
      <c r="AA28" s="135"/>
      <c r="AB28" s="135"/>
      <c r="AC28" s="135"/>
      <c r="AD28" s="135"/>
      <c r="AE28" s="135"/>
      <c r="AF28" s="353"/>
      <c r="AG28" s="146" t="str">
        <f t="shared" si="2"/>
        <v/>
      </c>
      <c r="AH28" s="142"/>
      <c r="AI28" s="142"/>
      <c r="AJ28" s="142"/>
      <c r="AK28" s="142"/>
      <c r="AL28" s="142"/>
      <c r="AM28" s="144"/>
      <c r="AN28" s="144"/>
      <c r="AO28" s="147"/>
      <c r="AP28" s="33" t="str">
        <f t="shared" si="3"/>
        <v/>
      </c>
      <c r="AQ28" s="366" t="str">
        <f t="shared" si="4"/>
        <v/>
      </c>
      <c r="AR28" s="92"/>
      <c r="AS28" s="71" t="str">
        <f>IF(ISNUMBER(F28),IF(VLOOKUP(AQ28,'Verrechnungs- Notenpunkte'!$K$5:$L$20,2,TRUE)-AR28&gt;=0,VLOOKUP(AQ28,'Verrechnungs- Notenpunkte'!$K$5:$L$20,2,TRUE)-AR28,0),"")</f>
        <v/>
      </c>
    </row>
    <row r="29" spans="1:45" ht="22.9" customHeight="1" thickBot="1" x14ac:dyDescent="0.3">
      <c r="A29" s="814"/>
      <c r="B29" s="817"/>
      <c r="C29" s="812"/>
      <c r="E29" s="128">
        <v>20</v>
      </c>
      <c r="F29" s="207"/>
      <c r="G29" s="150"/>
      <c r="H29" s="152"/>
      <c r="I29" s="152"/>
      <c r="J29" s="156"/>
      <c r="K29" s="156"/>
      <c r="L29" s="156"/>
      <c r="M29" s="156"/>
      <c r="N29" s="156"/>
      <c r="O29" s="164" t="str">
        <f t="shared" si="0"/>
        <v/>
      </c>
      <c r="P29" s="150"/>
      <c r="Q29" s="152"/>
      <c r="R29" s="152"/>
      <c r="S29" s="152"/>
      <c r="T29" s="152"/>
      <c r="U29" s="152"/>
      <c r="V29" s="152"/>
      <c r="W29" s="156"/>
      <c r="X29" s="164" t="str">
        <f t="shared" si="1"/>
        <v/>
      </c>
      <c r="Y29" s="149"/>
      <c r="Z29" s="150"/>
      <c r="AA29" s="150"/>
      <c r="AB29" s="150"/>
      <c r="AC29" s="150"/>
      <c r="AD29" s="150"/>
      <c r="AE29" s="150"/>
      <c r="AF29" s="186"/>
      <c r="AG29" s="164" t="str">
        <f t="shared" si="2"/>
        <v/>
      </c>
      <c r="AH29" s="150"/>
      <c r="AI29" s="150"/>
      <c r="AJ29" s="150"/>
      <c r="AK29" s="150"/>
      <c r="AL29" s="150"/>
      <c r="AM29" s="152"/>
      <c r="AN29" s="152"/>
      <c r="AO29" s="156"/>
      <c r="AP29" s="164" t="str">
        <f t="shared" si="3"/>
        <v/>
      </c>
      <c r="AQ29" s="374" t="str">
        <f t="shared" si="4"/>
        <v/>
      </c>
      <c r="AR29" s="376"/>
      <c r="AS29" s="75" t="str">
        <f>IF(ISNUMBER(F29),IF(VLOOKUP(AQ29,'Verrechnungs- Notenpunkte'!$K$5:$L$20,2,TRUE)-AR29&gt;=0,VLOOKUP(AQ29,'Verrechnungs- Notenpunkte'!$K$5:$L$20,2,TRUE)-AR29,0),"")</f>
        <v/>
      </c>
    </row>
    <row r="30" spans="1:45" ht="22.9" customHeight="1" x14ac:dyDescent="0.25">
      <c r="A30" s="815"/>
      <c r="B30" s="818"/>
      <c r="C30" s="812"/>
      <c r="E30" s="124">
        <v>21</v>
      </c>
      <c r="F30" s="129"/>
      <c r="G30" s="135"/>
      <c r="H30" s="136"/>
      <c r="I30" s="136"/>
      <c r="J30" s="139"/>
      <c r="K30" s="139"/>
      <c r="L30" s="139"/>
      <c r="M30" s="139"/>
      <c r="N30" s="139"/>
      <c r="O30" s="33" t="str">
        <f t="shared" si="0"/>
        <v/>
      </c>
      <c r="P30" s="135"/>
      <c r="Q30" s="136"/>
      <c r="R30" s="136"/>
      <c r="S30" s="136"/>
      <c r="T30" s="136"/>
      <c r="U30" s="136"/>
      <c r="V30" s="136"/>
      <c r="W30" s="139"/>
      <c r="X30" s="33" t="str">
        <f t="shared" si="1"/>
        <v/>
      </c>
      <c r="Y30" s="158"/>
      <c r="Z30" s="135"/>
      <c r="AA30" s="135"/>
      <c r="AB30" s="135"/>
      <c r="AC30" s="135"/>
      <c r="AD30" s="135"/>
      <c r="AE30" s="135"/>
      <c r="AF30" s="353"/>
      <c r="AG30" s="33" t="str">
        <f t="shared" si="2"/>
        <v/>
      </c>
      <c r="AH30" s="135"/>
      <c r="AI30" s="135"/>
      <c r="AJ30" s="135"/>
      <c r="AK30" s="135"/>
      <c r="AL30" s="135"/>
      <c r="AM30" s="136"/>
      <c r="AN30" s="136"/>
      <c r="AO30" s="139"/>
      <c r="AP30" s="33" t="str">
        <f t="shared" si="3"/>
        <v/>
      </c>
      <c r="AQ30" s="375" t="str">
        <f t="shared" si="4"/>
        <v/>
      </c>
      <c r="AR30" s="377"/>
      <c r="AS30" s="74" t="str">
        <f>IF(ISNUMBER(F30),IF(VLOOKUP(AQ30,'Verrechnungs- Notenpunkte'!$K$5:$L$20,2,TRUE)-AR30&gt;=0,VLOOKUP(AQ30,'Verrechnungs- Notenpunkte'!$K$5:$L$20,2,TRUE)-AR30,0),"")</f>
        <v/>
      </c>
    </row>
    <row r="31" spans="1:45" ht="22.9" customHeight="1" x14ac:dyDescent="0.25">
      <c r="A31" s="815"/>
      <c r="B31" s="818"/>
      <c r="C31" s="812"/>
      <c r="E31" s="364">
        <v>22</v>
      </c>
      <c r="F31" s="140"/>
      <c r="G31" s="142"/>
      <c r="H31" s="144"/>
      <c r="I31" s="144"/>
      <c r="J31" s="147"/>
      <c r="K31" s="147"/>
      <c r="L31" s="147"/>
      <c r="M31" s="147"/>
      <c r="N31" s="147"/>
      <c r="O31" s="33" t="str">
        <f t="shared" si="0"/>
        <v/>
      </c>
      <c r="P31" s="135"/>
      <c r="Q31" s="136"/>
      <c r="R31" s="136"/>
      <c r="S31" s="136"/>
      <c r="T31" s="136"/>
      <c r="U31" s="136"/>
      <c r="V31" s="136"/>
      <c r="W31" s="139"/>
      <c r="X31" s="146" t="str">
        <f t="shared" si="1"/>
        <v/>
      </c>
      <c r="Y31" s="158"/>
      <c r="Z31" s="135"/>
      <c r="AA31" s="135"/>
      <c r="AB31" s="135"/>
      <c r="AC31" s="135"/>
      <c r="AD31" s="135"/>
      <c r="AE31" s="135"/>
      <c r="AF31" s="353"/>
      <c r="AG31" s="146" t="str">
        <f t="shared" si="2"/>
        <v/>
      </c>
      <c r="AH31" s="142"/>
      <c r="AI31" s="142"/>
      <c r="AJ31" s="142"/>
      <c r="AK31" s="142"/>
      <c r="AL31" s="142"/>
      <c r="AM31" s="144"/>
      <c r="AN31" s="144"/>
      <c r="AO31" s="147"/>
      <c r="AP31" s="33" t="str">
        <f t="shared" si="3"/>
        <v/>
      </c>
      <c r="AQ31" s="366" t="str">
        <f t="shared" si="4"/>
        <v/>
      </c>
      <c r="AR31" s="92"/>
      <c r="AS31" s="71" t="str">
        <f>IF(ISNUMBER(F31),IF(VLOOKUP(AQ31,'Verrechnungs- Notenpunkte'!$K$5:$L$20,2,TRUE)-AR31&gt;=0,VLOOKUP(AQ31,'Verrechnungs- Notenpunkte'!$K$5:$L$20,2,TRUE)-AR31,0),"")</f>
        <v/>
      </c>
    </row>
    <row r="32" spans="1:45" ht="22.9" customHeight="1" x14ac:dyDescent="0.25">
      <c r="A32" s="815"/>
      <c r="B32" s="818"/>
      <c r="C32" s="812"/>
      <c r="E32" s="364">
        <v>23</v>
      </c>
      <c r="F32" s="140"/>
      <c r="G32" s="142"/>
      <c r="H32" s="144"/>
      <c r="I32" s="144"/>
      <c r="J32" s="147"/>
      <c r="K32" s="147"/>
      <c r="L32" s="147"/>
      <c r="M32" s="147"/>
      <c r="N32" s="147"/>
      <c r="O32" s="33" t="str">
        <f t="shared" si="0"/>
        <v/>
      </c>
      <c r="P32" s="135"/>
      <c r="Q32" s="136"/>
      <c r="R32" s="136"/>
      <c r="S32" s="136"/>
      <c r="T32" s="136"/>
      <c r="U32" s="136"/>
      <c r="V32" s="136"/>
      <c r="W32" s="139"/>
      <c r="X32" s="146" t="str">
        <f t="shared" si="1"/>
        <v/>
      </c>
      <c r="Y32" s="158"/>
      <c r="Z32" s="135"/>
      <c r="AA32" s="135"/>
      <c r="AB32" s="135"/>
      <c r="AC32" s="135"/>
      <c r="AD32" s="135"/>
      <c r="AE32" s="135"/>
      <c r="AF32" s="353"/>
      <c r="AG32" s="146" t="str">
        <f t="shared" si="2"/>
        <v/>
      </c>
      <c r="AH32" s="142"/>
      <c r="AI32" s="142"/>
      <c r="AJ32" s="142"/>
      <c r="AK32" s="142"/>
      <c r="AL32" s="142"/>
      <c r="AM32" s="144"/>
      <c r="AN32" s="144"/>
      <c r="AO32" s="147"/>
      <c r="AP32" s="33" t="str">
        <f t="shared" si="3"/>
        <v/>
      </c>
      <c r="AQ32" s="366" t="str">
        <f t="shared" si="4"/>
        <v/>
      </c>
      <c r="AR32" s="92"/>
      <c r="AS32" s="71" t="str">
        <f>IF(ISNUMBER(F32),IF(VLOOKUP(AQ32,'Verrechnungs- Notenpunkte'!$K$5:$L$20,2,TRUE)-AR32&gt;=0,VLOOKUP(AQ32,'Verrechnungs- Notenpunkte'!$K$5:$L$20,2,TRUE)-AR32,0),"")</f>
        <v/>
      </c>
    </row>
    <row r="33" spans="1:45" ht="22.9" customHeight="1" x14ac:dyDescent="0.25">
      <c r="A33" s="815"/>
      <c r="B33" s="818"/>
      <c r="C33" s="812"/>
      <c r="E33" s="364">
        <v>24</v>
      </c>
      <c r="F33" s="140"/>
      <c r="G33" s="142"/>
      <c r="H33" s="144"/>
      <c r="I33" s="144"/>
      <c r="J33" s="147"/>
      <c r="K33" s="147"/>
      <c r="L33" s="147"/>
      <c r="M33" s="147"/>
      <c r="N33" s="147"/>
      <c r="O33" s="33" t="str">
        <f t="shared" si="0"/>
        <v/>
      </c>
      <c r="P33" s="135"/>
      <c r="Q33" s="136"/>
      <c r="R33" s="136"/>
      <c r="S33" s="136"/>
      <c r="T33" s="136"/>
      <c r="U33" s="136"/>
      <c r="V33" s="136"/>
      <c r="W33" s="139"/>
      <c r="X33" s="146" t="str">
        <f t="shared" si="1"/>
        <v/>
      </c>
      <c r="Y33" s="158"/>
      <c r="Z33" s="135"/>
      <c r="AA33" s="135"/>
      <c r="AB33" s="135"/>
      <c r="AC33" s="135"/>
      <c r="AD33" s="135"/>
      <c r="AE33" s="135"/>
      <c r="AF33" s="353"/>
      <c r="AG33" s="146" t="str">
        <f t="shared" si="2"/>
        <v/>
      </c>
      <c r="AH33" s="142"/>
      <c r="AI33" s="142"/>
      <c r="AJ33" s="142"/>
      <c r="AK33" s="142"/>
      <c r="AL33" s="142"/>
      <c r="AM33" s="144"/>
      <c r="AN33" s="144"/>
      <c r="AO33" s="147"/>
      <c r="AP33" s="33" t="str">
        <f t="shared" si="3"/>
        <v/>
      </c>
      <c r="AQ33" s="366" t="str">
        <f t="shared" si="4"/>
        <v/>
      </c>
      <c r="AR33" s="92"/>
      <c r="AS33" s="71" t="str">
        <f>IF(ISNUMBER(F33),IF(VLOOKUP(AQ33,'Verrechnungs- Notenpunkte'!$K$5:$L$20,2,TRUE)-AR33&gt;=0,VLOOKUP(AQ33,'Verrechnungs- Notenpunkte'!$K$5:$L$20,2,TRUE)-AR33,0),"")</f>
        <v/>
      </c>
    </row>
    <row r="34" spans="1:45" ht="22.9" customHeight="1" thickBot="1" x14ac:dyDescent="0.3">
      <c r="A34" s="815"/>
      <c r="B34" s="818"/>
      <c r="C34" s="812"/>
      <c r="E34" s="365">
        <v>25</v>
      </c>
      <c r="F34" s="148"/>
      <c r="G34" s="150"/>
      <c r="H34" s="152"/>
      <c r="I34" s="152"/>
      <c r="J34" s="156"/>
      <c r="K34" s="156"/>
      <c r="L34" s="156"/>
      <c r="M34" s="156"/>
      <c r="N34" s="156"/>
      <c r="O34" s="164" t="str">
        <f t="shared" si="0"/>
        <v/>
      </c>
      <c r="P34" s="150"/>
      <c r="Q34" s="152"/>
      <c r="R34" s="152"/>
      <c r="S34" s="152"/>
      <c r="T34" s="152"/>
      <c r="U34" s="152"/>
      <c r="V34" s="152"/>
      <c r="W34" s="156"/>
      <c r="X34" s="164" t="str">
        <f t="shared" si="1"/>
        <v/>
      </c>
      <c r="Y34" s="149"/>
      <c r="Z34" s="150"/>
      <c r="AA34" s="150"/>
      <c r="AB34" s="150"/>
      <c r="AC34" s="150"/>
      <c r="AD34" s="150"/>
      <c r="AE34" s="150"/>
      <c r="AF34" s="186"/>
      <c r="AG34" s="164" t="str">
        <f t="shared" si="2"/>
        <v/>
      </c>
      <c r="AH34" s="150"/>
      <c r="AI34" s="150"/>
      <c r="AJ34" s="150"/>
      <c r="AK34" s="150"/>
      <c r="AL34" s="150"/>
      <c r="AM34" s="152"/>
      <c r="AN34" s="152"/>
      <c r="AO34" s="156"/>
      <c r="AP34" s="164" t="str">
        <f t="shared" si="3"/>
        <v/>
      </c>
      <c r="AQ34" s="373" t="str">
        <f t="shared" si="4"/>
        <v/>
      </c>
      <c r="AR34" s="37"/>
      <c r="AS34" s="72" t="str">
        <f>IF(ISNUMBER(F34),IF(VLOOKUP(AQ34,'Verrechnungs- Notenpunkte'!$K$5:$L$20,2,TRUE)-AR34&gt;=0,VLOOKUP(AQ34,'Verrechnungs- Notenpunkte'!$K$5:$L$20,2,TRUE)-AR34,0),"")</f>
        <v/>
      </c>
    </row>
    <row r="35" spans="1:45" ht="22.9" customHeight="1" x14ac:dyDescent="0.25">
      <c r="A35" s="815"/>
      <c r="B35" s="818"/>
      <c r="C35" s="812"/>
      <c r="E35" s="124">
        <v>26</v>
      </c>
      <c r="F35" s="129"/>
      <c r="G35" s="135"/>
      <c r="H35" s="136"/>
      <c r="I35" s="136"/>
      <c r="J35" s="139"/>
      <c r="K35" s="139"/>
      <c r="L35" s="139"/>
      <c r="M35" s="139"/>
      <c r="N35" s="139"/>
      <c r="O35" s="33" t="str">
        <f t="shared" si="0"/>
        <v/>
      </c>
      <c r="P35" s="135"/>
      <c r="Q35" s="136"/>
      <c r="R35" s="136"/>
      <c r="S35" s="136"/>
      <c r="T35" s="136"/>
      <c r="U35" s="136"/>
      <c r="V35" s="136"/>
      <c r="W35" s="139"/>
      <c r="X35" s="33" t="str">
        <f t="shared" si="1"/>
        <v/>
      </c>
      <c r="Y35" s="158"/>
      <c r="Z35" s="135"/>
      <c r="AA35" s="135"/>
      <c r="AB35" s="135"/>
      <c r="AC35" s="135"/>
      <c r="AD35" s="135"/>
      <c r="AE35" s="135"/>
      <c r="AF35" s="353"/>
      <c r="AG35" s="33" t="str">
        <f t="shared" si="2"/>
        <v/>
      </c>
      <c r="AH35" s="135"/>
      <c r="AI35" s="135"/>
      <c r="AJ35" s="135"/>
      <c r="AK35" s="135"/>
      <c r="AL35" s="135"/>
      <c r="AM35" s="136"/>
      <c r="AN35" s="136"/>
      <c r="AO35" s="139"/>
      <c r="AP35" s="33" t="str">
        <f t="shared" si="3"/>
        <v/>
      </c>
      <c r="AQ35" s="375" t="str">
        <f t="shared" si="4"/>
        <v/>
      </c>
      <c r="AR35" s="377"/>
      <c r="AS35" s="74" t="str">
        <f>IF(ISNUMBER(F35),IF(VLOOKUP(AQ35,'Verrechnungs- Notenpunkte'!$K$5:$L$20,2,TRUE)-AR35&gt;=0,VLOOKUP(AQ35,'Verrechnungs- Notenpunkte'!$K$5:$L$20,2,TRUE)-AR35,0),"")</f>
        <v/>
      </c>
    </row>
    <row r="36" spans="1:45" ht="22.9" customHeight="1" x14ac:dyDescent="0.25">
      <c r="A36" s="815"/>
      <c r="B36" s="818"/>
      <c r="C36" s="812"/>
      <c r="E36" s="364">
        <v>27</v>
      </c>
      <c r="F36" s="140"/>
      <c r="G36" s="142"/>
      <c r="H36" s="144"/>
      <c r="I36" s="144"/>
      <c r="J36" s="147"/>
      <c r="K36" s="147"/>
      <c r="L36" s="147"/>
      <c r="M36" s="147"/>
      <c r="N36" s="147"/>
      <c r="O36" s="33" t="str">
        <f t="shared" si="0"/>
        <v/>
      </c>
      <c r="P36" s="135"/>
      <c r="Q36" s="136"/>
      <c r="R36" s="136"/>
      <c r="S36" s="136"/>
      <c r="T36" s="136"/>
      <c r="U36" s="136"/>
      <c r="V36" s="136"/>
      <c r="W36" s="139"/>
      <c r="X36" s="146" t="str">
        <f t="shared" si="1"/>
        <v/>
      </c>
      <c r="Y36" s="158"/>
      <c r="Z36" s="135"/>
      <c r="AA36" s="135"/>
      <c r="AB36" s="135"/>
      <c r="AC36" s="135"/>
      <c r="AD36" s="135"/>
      <c r="AE36" s="135"/>
      <c r="AF36" s="353"/>
      <c r="AG36" s="146" t="str">
        <f t="shared" si="2"/>
        <v/>
      </c>
      <c r="AH36" s="142"/>
      <c r="AI36" s="142"/>
      <c r="AJ36" s="142"/>
      <c r="AK36" s="142"/>
      <c r="AL36" s="142"/>
      <c r="AM36" s="144"/>
      <c r="AN36" s="144"/>
      <c r="AO36" s="147"/>
      <c r="AP36" s="33" t="str">
        <f t="shared" si="3"/>
        <v/>
      </c>
      <c r="AQ36" s="366" t="str">
        <f t="shared" si="4"/>
        <v/>
      </c>
      <c r="AR36" s="92"/>
      <c r="AS36" s="71" t="str">
        <f>IF(ISNUMBER(F36),IF(VLOOKUP(AQ36,'Verrechnungs- Notenpunkte'!$K$5:$L$20,2,TRUE)-AR36&gt;=0,VLOOKUP(AQ36,'Verrechnungs- Notenpunkte'!$K$5:$L$20,2,TRUE)-AR36,0),"")</f>
        <v/>
      </c>
    </row>
    <row r="37" spans="1:45" ht="22.9" customHeight="1" x14ac:dyDescent="0.25">
      <c r="A37" s="815"/>
      <c r="B37" s="818"/>
      <c r="C37" s="812"/>
      <c r="E37" s="364">
        <v>28</v>
      </c>
      <c r="F37" s="140"/>
      <c r="G37" s="142"/>
      <c r="H37" s="144"/>
      <c r="I37" s="144"/>
      <c r="J37" s="147"/>
      <c r="K37" s="147"/>
      <c r="L37" s="147"/>
      <c r="M37" s="147"/>
      <c r="N37" s="147"/>
      <c r="O37" s="33" t="str">
        <f t="shared" si="0"/>
        <v/>
      </c>
      <c r="P37" s="135"/>
      <c r="Q37" s="136"/>
      <c r="R37" s="136"/>
      <c r="S37" s="136"/>
      <c r="T37" s="136"/>
      <c r="U37" s="136"/>
      <c r="V37" s="136"/>
      <c r="W37" s="139"/>
      <c r="X37" s="146" t="str">
        <f t="shared" si="1"/>
        <v/>
      </c>
      <c r="Y37" s="158"/>
      <c r="Z37" s="135"/>
      <c r="AA37" s="135"/>
      <c r="AB37" s="135"/>
      <c r="AC37" s="135"/>
      <c r="AD37" s="135"/>
      <c r="AE37" s="135"/>
      <c r="AF37" s="353"/>
      <c r="AG37" s="146" t="str">
        <f t="shared" si="2"/>
        <v/>
      </c>
      <c r="AH37" s="142"/>
      <c r="AI37" s="142"/>
      <c r="AJ37" s="142"/>
      <c r="AK37" s="142"/>
      <c r="AL37" s="142"/>
      <c r="AM37" s="144"/>
      <c r="AN37" s="144"/>
      <c r="AO37" s="147"/>
      <c r="AP37" s="33" t="str">
        <f t="shared" si="3"/>
        <v/>
      </c>
      <c r="AQ37" s="366" t="str">
        <f t="shared" si="4"/>
        <v/>
      </c>
      <c r="AR37" s="92"/>
      <c r="AS37" s="71" t="str">
        <f>IF(ISNUMBER(F37),IF(VLOOKUP(AQ37,'Verrechnungs- Notenpunkte'!$K$5:$L$20,2,TRUE)-AR37&gt;=0,VLOOKUP(AQ37,'Verrechnungs- Notenpunkte'!$K$5:$L$20,2,TRUE)-AR37,0),"")</f>
        <v/>
      </c>
    </row>
    <row r="38" spans="1:45" ht="22.9" customHeight="1" x14ac:dyDescent="0.25">
      <c r="A38" s="815"/>
      <c r="B38" s="818"/>
      <c r="C38" s="812"/>
      <c r="E38" s="364">
        <v>29</v>
      </c>
      <c r="F38" s="140"/>
      <c r="G38" s="142"/>
      <c r="H38" s="144"/>
      <c r="I38" s="144"/>
      <c r="J38" s="147"/>
      <c r="K38" s="147"/>
      <c r="L38" s="147"/>
      <c r="M38" s="147"/>
      <c r="N38" s="147"/>
      <c r="O38" s="33" t="str">
        <f t="shared" si="0"/>
        <v/>
      </c>
      <c r="P38" s="135"/>
      <c r="Q38" s="136"/>
      <c r="R38" s="136"/>
      <c r="S38" s="136"/>
      <c r="T38" s="136"/>
      <c r="U38" s="136"/>
      <c r="V38" s="136"/>
      <c r="W38" s="139"/>
      <c r="X38" s="146" t="str">
        <f t="shared" si="1"/>
        <v/>
      </c>
      <c r="Y38" s="158"/>
      <c r="Z38" s="135"/>
      <c r="AA38" s="135"/>
      <c r="AB38" s="135"/>
      <c r="AC38" s="135"/>
      <c r="AD38" s="135"/>
      <c r="AE38" s="135"/>
      <c r="AF38" s="353"/>
      <c r="AG38" s="146" t="str">
        <f t="shared" si="2"/>
        <v/>
      </c>
      <c r="AH38" s="142"/>
      <c r="AI38" s="142"/>
      <c r="AJ38" s="142"/>
      <c r="AK38" s="142"/>
      <c r="AL38" s="142"/>
      <c r="AM38" s="144"/>
      <c r="AN38" s="144"/>
      <c r="AO38" s="147"/>
      <c r="AP38" s="33" t="str">
        <f t="shared" si="3"/>
        <v/>
      </c>
      <c r="AQ38" s="366" t="str">
        <f t="shared" si="4"/>
        <v/>
      </c>
      <c r="AR38" s="92"/>
      <c r="AS38" s="71" t="str">
        <f>IF(ISNUMBER(F38),IF(VLOOKUP(AQ38,'Verrechnungs- Notenpunkte'!$K$5:$L$20,2,TRUE)-AR38&gt;=0,VLOOKUP(AQ38,'Verrechnungs- Notenpunkte'!$K$5:$L$20,2,TRUE)-AR38,0),"")</f>
        <v/>
      </c>
    </row>
    <row r="39" spans="1:45" ht="22.9" customHeight="1" thickBot="1" x14ac:dyDescent="0.3">
      <c r="A39" s="815"/>
      <c r="B39" s="818"/>
      <c r="C39" s="812"/>
      <c r="E39" s="365">
        <v>30</v>
      </c>
      <c r="F39" s="148"/>
      <c r="G39" s="150"/>
      <c r="H39" s="152"/>
      <c r="I39" s="152"/>
      <c r="J39" s="156"/>
      <c r="K39" s="156"/>
      <c r="L39" s="156"/>
      <c r="M39" s="156"/>
      <c r="N39" s="156"/>
      <c r="O39" s="164" t="str">
        <f t="shared" si="0"/>
        <v/>
      </c>
      <c r="P39" s="150"/>
      <c r="Q39" s="152"/>
      <c r="R39" s="152"/>
      <c r="S39" s="152"/>
      <c r="T39" s="152"/>
      <c r="U39" s="152"/>
      <c r="V39" s="152"/>
      <c r="W39" s="156"/>
      <c r="X39" s="164" t="str">
        <f t="shared" si="1"/>
        <v/>
      </c>
      <c r="Y39" s="149"/>
      <c r="Z39" s="150"/>
      <c r="AA39" s="150"/>
      <c r="AB39" s="150"/>
      <c r="AC39" s="150"/>
      <c r="AD39" s="150"/>
      <c r="AE39" s="150"/>
      <c r="AF39" s="186"/>
      <c r="AG39" s="164" t="str">
        <f t="shared" si="2"/>
        <v/>
      </c>
      <c r="AH39" s="150"/>
      <c r="AI39" s="150"/>
      <c r="AJ39" s="150"/>
      <c r="AK39" s="150"/>
      <c r="AL39" s="150"/>
      <c r="AM39" s="152"/>
      <c r="AN39" s="152"/>
      <c r="AO39" s="156"/>
      <c r="AP39" s="164" t="str">
        <f t="shared" si="3"/>
        <v/>
      </c>
      <c r="AQ39" s="373" t="str">
        <f t="shared" si="4"/>
        <v/>
      </c>
      <c r="AR39" s="37"/>
      <c r="AS39" s="72" t="str">
        <f>IF(ISNUMBER(F39),IF(VLOOKUP(AQ39,'Verrechnungs- Notenpunkte'!$K$5:$L$20,2,TRUE)-AR39&gt;=0,VLOOKUP(AQ39,'Verrechnungs- Notenpunkte'!$K$5:$L$20,2,TRUE)-AR39,0),"")</f>
        <v/>
      </c>
    </row>
    <row r="40" spans="1:45" ht="25.9" customHeight="1" thickBot="1" x14ac:dyDescent="0.3">
      <c r="A40" s="816"/>
      <c r="B40" s="819"/>
      <c r="C40" s="813"/>
      <c r="L40" s="663" t="s">
        <v>56</v>
      </c>
      <c r="M40" s="663"/>
      <c r="N40" s="663"/>
      <c r="O40" s="64" t="str">
        <f>IF(SUM(O10:O39)&gt;0,SUM(O10:O39)/COUNTIF(O10:O39,"&gt;0"), "")</f>
        <v/>
      </c>
      <c r="P40" s="24"/>
      <c r="Q40" s="24"/>
      <c r="R40" s="24"/>
      <c r="S40" s="24"/>
      <c r="T40" s="24"/>
      <c r="U40" s="663" t="s">
        <v>56</v>
      </c>
      <c r="V40" s="663"/>
      <c r="W40" s="663"/>
      <c r="X40" s="64" t="str">
        <f>IF(SUM(X10:X39)&gt;0,SUM(X10:X39)/COUNTIF(X10:X39,"&gt;0"), "")</f>
        <v/>
      </c>
      <c r="Y40" s="24"/>
      <c r="Z40" s="24"/>
      <c r="AA40" s="24"/>
      <c r="AB40" s="24"/>
      <c r="AC40" s="24"/>
      <c r="AD40" s="663" t="s">
        <v>56</v>
      </c>
      <c r="AE40" s="663"/>
      <c r="AF40" s="663"/>
      <c r="AG40" s="64" t="str">
        <f>IF(SUM(AG10:AG39)&gt;0,SUM(AG10:AG39)/COUNTIF(AG10:AG39,"&gt;0"), "")</f>
        <v/>
      </c>
      <c r="AH40" s="24"/>
      <c r="AI40" s="24"/>
      <c r="AJ40" s="24"/>
      <c r="AK40" s="24"/>
      <c r="AL40" s="24"/>
      <c r="AM40" s="663" t="s">
        <v>56</v>
      </c>
      <c r="AN40" s="663"/>
      <c r="AO40" s="663"/>
      <c r="AP40" s="64" t="str">
        <f>IF(SUM(AP10:AP39)&gt;0,SUM(AP10:AP39)/COUNTIF(AP10:AP39,"&gt;0"), "")</f>
        <v/>
      </c>
      <c r="AR40" s="61" t="s">
        <v>66</v>
      </c>
      <c r="AS40" s="80" t="str">
        <f>IF(COUNT(AS10:AS39)&gt;0,SUM(AS10:AS39)/COUNT(AS10:AS39),"")</f>
        <v/>
      </c>
    </row>
    <row r="41" spans="1:45" x14ac:dyDescent="0.25">
      <c r="O41" s="65"/>
    </row>
    <row r="42" spans="1:45" ht="10.9" customHeight="1" x14ac:dyDescent="0.25">
      <c r="L42" s="784"/>
      <c r="M42" s="785"/>
      <c r="N42" s="785"/>
    </row>
  </sheetData>
  <sheetProtection algorithmName="SHA-512" hashValue="6+GYitlS/nWxyiB0XjWDG3kec5T/Ur7X3y6PGlAS+dvs7YJHnk3E1+VrERN7sisFRMtc093e3BQNhp2vPsS6xg==" saltValue="ucKVneNWrjctTMYBZfamcA==" spinCount="100000" sheet="1" selectLockedCells="1"/>
  <dataConsolidate/>
  <mergeCells count="42">
    <mergeCell ref="A23:A28"/>
    <mergeCell ref="B23:B28"/>
    <mergeCell ref="C23:C40"/>
    <mergeCell ref="A29:A40"/>
    <mergeCell ref="B29:B40"/>
    <mergeCell ref="E9:F9"/>
    <mergeCell ref="E3:H3"/>
    <mergeCell ref="X5:X8"/>
    <mergeCell ref="E5:E7"/>
    <mergeCell ref="F5:F7"/>
    <mergeCell ref="G5:N7"/>
    <mergeCell ref="P5:W7"/>
    <mergeCell ref="O5:O8"/>
    <mergeCell ref="AG5:AG8"/>
    <mergeCell ref="E1:F1"/>
    <mergeCell ref="G1:H1"/>
    <mergeCell ref="K1:AM1"/>
    <mergeCell ref="I1:J1"/>
    <mergeCell ref="E2:H2"/>
    <mergeCell ref="AG2:AM2"/>
    <mergeCell ref="AB2:AF2"/>
    <mergeCell ref="U2:AA2"/>
    <mergeCell ref="P2:T2"/>
    <mergeCell ref="I2:O2"/>
    <mergeCell ref="AG3:AJ3"/>
    <mergeCell ref="I3:AF3"/>
    <mergeCell ref="E8:F8"/>
    <mergeCell ref="Y5:AF7"/>
    <mergeCell ref="AH5:AO7"/>
    <mergeCell ref="L42:N42"/>
    <mergeCell ref="L40:N40"/>
    <mergeCell ref="U40:W40"/>
    <mergeCell ref="AD40:AF40"/>
    <mergeCell ref="AM40:AO40"/>
    <mergeCell ref="AK3:AM3"/>
    <mergeCell ref="AN1:AQ1"/>
    <mergeCell ref="AN3:AS3"/>
    <mergeCell ref="AP5:AP8"/>
    <mergeCell ref="AR1:AS1"/>
    <mergeCell ref="AQ5:AQ8"/>
    <mergeCell ref="AR5:AR9"/>
    <mergeCell ref="AS5:AS9"/>
  </mergeCells>
  <conditionalFormatting sqref="G10:N39 Y10:AF39 AH10:AO39 P10:W39">
    <cfRule type="expression" dxfId="235" priority="37">
      <formula>MOD(G10,0.5)&lt;&gt;0</formula>
    </cfRule>
  </conditionalFormatting>
  <conditionalFormatting sqref="O9">
    <cfRule type="cellIs" dxfId="234" priority="36" operator="notEqual">
      <formula>40</formula>
    </cfRule>
  </conditionalFormatting>
  <conditionalFormatting sqref="X9">
    <cfRule type="cellIs" dxfId="233" priority="35" operator="notEqual">
      <formula>40</formula>
    </cfRule>
  </conditionalFormatting>
  <conditionalFormatting sqref="AG9">
    <cfRule type="cellIs" dxfId="232" priority="34" operator="notEqual">
      <formula>40</formula>
    </cfRule>
  </conditionalFormatting>
  <conditionalFormatting sqref="AP9">
    <cfRule type="cellIs" dxfId="231" priority="33" operator="notEqual">
      <formula>40</formula>
    </cfRule>
  </conditionalFormatting>
  <conditionalFormatting sqref="G10:G39">
    <cfRule type="cellIs" dxfId="230" priority="32" operator="greaterThan">
      <formula>$G$9</formula>
    </cfRule>
  </conditionalFormatting>
  <conditionalFormatting sqref="H10:H39">
    <cfRule type="cellIs" dxfId="229" priority="31" operator="greaterThan">
      <formula>$H$9</formula>
    </cfRule>
  </conditionalFormatting>
  <conditionalFormatting sqref="I10:I39">
    <cfRule type="cellIs" dxfId="228" priority="30" operator="greaterThan">
      <formula>$I$9</formula>
    </cfRule>
  </conditionalFormatting>
  <conditionalFormatting sqref="J10:J39">
    <cfRule type="cellIs" dxfId="227" priority="29" operator="greaterThan">
      <formula>$J$9</formula>
    </cfRule>
  </conditionalFormatting>
  <conditionalFormatting sqref="K10:K39">
    <cfRule type="cellIs" dxfId="226" priority="28" operator="greaterThan">
      <formula>$K$9</formula>
    </cfRule>
  </conditionalFormatting>
  <conditionalFormatting sqref="L10:L39">
    <cfRule type="cellIs" dxfId="225" priority="27" operator="greaterThan">
      <formula>$L$9</formula>
    </cfRule>
  </conditionalFormatting>
  <conditionalFormatting sqref="M10:M39">
    <cfRule type="cellIs" dxfId="224" priority="26" operator="greaterThan">
      <formula>$M$9</formula>
    </cfRule>
  </conditionalFormatting>
  <conditionalFormatting sqref="N10:N39">
    <cfRule type="cellIs" dxfId="223" priority="25" operator="greaterThan">
      <formula>$N$9</formula>
    </cfRule>
  </conditionalFormatting>
  <conditionalFormatting sqref="P10:P39">
    <cfRule type="cellIs" dxfId="222" priority="24" operator="greaterThan">
      <formula>$P$9</formula>
    </cfRule>
  </conditionalFormatting>
  <conditionalFormatting sqref="Q10:Q39">
    <cfRule type="cellIs" dxfId="221" priority="23" operator="greaterThan">
      <formula>$Q$9</formula>
    </cfRule>
  </conditionalFormatting>
  <conditionalFormatting sqref="R10:R39">
    <cfRule type="cellIs" dxfId="220" priority="22" operator="greaterThan">
      <formula>$R$9</formula>
    </cfRule>
  </conditionalFormatting>
  <conditionalFormatting sqref="S10:S39">
    <cfRule type="cellIs" dxfId="219" priority="21" operator="greaterThan">
      <formula>$S$9</formula>
    </cfRule>
  </conditionalFormatting>
  <conditionalFormatting sqref="T10:T39">
    <cfRule type="cellIs" dxfId="218" priority="20" operator="greaterThan">
      <formula>$T$9</formula>
    </cfRule>
  </conditionalFormatting>
  <conditionalFormatting sqref="U10:U39">
    <cfRule type="cellIs" dxfId="217" priority="19" operator="greaterThan">
      <formula>$U$9</formula>
    </cfRule>
  </conditionalFormatting>
  <conditionalFormatting sqref="V10:V39">
    <cfRule type="cellIs" dxfId="216" priority="18" operator="greaterThan">
      <formula>$V$9</formula>
    </cfRule>
  </conditionalFormatting>
  <conditionalFormatting sqref="W10:W39">
    <cfRule type="cellIs" dxfId="215" priority="17" operator="greaterThan">
      <formula>$W$9</formula>
    </cfRule>
  </conditionalFormatting>
  <conditionalFormatting sqref="Y10:Y39">
    <cfRule type="cellIs" dxfId="214" priority="16" operator="greaterThan">
      <formula>$Y$9</formula>
    </cfRule>
  </conditionalFormatting>
  <conditionalFormatting sqref="Z10:Z39">
    <cfRule type="cellIs" dxfId="213" priority="15" operator="greaterThan">
      <formula>$Z$9</formula>
    </cfRule>
  </conditionalFormatting>
  <conditionalFormatting sqref="AA10:AA39">
    <cfRule type="cellIs" dxfId="212" priority="14" operator="greaterThan">
      <formula>$AA$9</formula>
    </cfRule>
  </conditionalFormatting>
  <conditionalFormatting sqref="AB10:AB39">
    <cfRule type="cellIs" dxfId="211" priority="13" operator="greaterThan">
      <formula>$AB$9</formula>
    </cfRule>
  </conditionalFormatting>
  <conditionalFormatting sqref="AC10:AC39">
    <cfRule type="cellIs" dxfId="210" priority="12" operator="greaterThan">
      <formula>$AC$9</formula>
    </cfRule>
  </conditionalFormatting>
  <conditionalFormatting sqref="AD10:AD39">
    <cfRule type="cellIs" dxfId="209" priority="11" operator="greaterThan">
      <formula>$AD$9</formula>
    </cfRule>
  </conditionalFormatting>
  <conditionalFormatting sqref="AE10:AE39">
    <cfRule type="cellIs" dxfId="208" priority="10" operator="greaterThan">
      <formula>$AE$9</formula>
    </cfRule>
  </conditionalFormatting>
  <conditionalFormatting sqref="AF10:AF39">
    <cfRule type="cellIs" dxfId="207" priority="9" operator="greaterThan">
      <formula>$AF$9</formula>
    </cfRule>
  </conditionalFormatting>
  <conditionalFormatting sqref="AH10:AH39">
    <cfRule type="cellIs" dxfId="206" priority="8" operator="greaterThan">
      <formula>$AH$9</formula>
    </cfRule>
  </conditionalFormatting>
  <conditionalFormatting sqref="AI10:AI39">
    <cfRule type="cellIs" dxfId="205" priority="7" operator="greaterThan">
      <formula>$AI$9</formula>
    </cfRule>
  </conditionalFormatting>
  <conditionalFormatting sqref="AJ10:AJ39">
    <cfRule type="cellIs" dxfId="204" priority="6" operator="greaterThan">
      <formula>$AJ$9</formula>
    </cfRule>
  </conditionalFormatting>
  <conditionalFormatting sqref="AK10:AK39">
    <cfRule type="cellIs" dxfId="203" priority="5" operator="greaterThan">
      <formula>$AK$9</formula>
    </cfRule>
  </conditionalFormatting>
  <conditionalFormatting sqref="AL10:AL39">
    <cfRule type="cellIs" dxfId="202" priority="4" operator="greaterThan">
      <formula>$AL$9</formula>
    </cfRule>
  </conditionalFormatting>
  <conditionalFormatting sqref="AM10:AM39">
    <cfRule type="cellIs" dxfId="201" priority="3" operator="greaterThan">
      <formula>$AM$9</formula>
    </cfRule>
  </conditionalFormatting>
  <conditionalFormatting sqref="AN10:AN39">
    <cfRule type="cellIs" dxfId="200" priority="2" operator="greaterThan">
      <formula>$AN$9</formula>
    </cfRule>
  </conditionalFormatting>
  <conditionalFormatting sqref="AO10:AO39">
    <cfRule type="cellIs" dxfId="199" priority="1" operator="greaterThan">
      <formula>$AO$9</formula>
    </cfRule>
  </conditionalFormatting>
  <dataValidations count="6">
    <dataValidation type="whole" allowBlank="1" showInputMessage="1" showErrorMessage="1" errorTitle="Achtung" error="Bitte nur ganze Noten zwischen 0 und 2 NP eintragen!" sqref="AR10:AR39">
      <formula1>0</formula1>
      <formula2>2</formula2>
    </dataValidation>
    <dataValidation type="whole" showInputMessage="1" showErrorMessage="1" error="Bitte maximal mögliche BE beachten bzw. ganze BE eingeben!" sqref="G10:N39 P10:W39 Y10:AF39 AH10:AO39">
      <formula1>0</formula1>
      <formula2>G$9</formula2>
    </dataValidation>
    <dataValidation operator="greaterThan" allowBlank="1" showInputMessage="1" showErrorMessage="1" errorTitle="Vorsicht" error="Punkte in über 3 Teilaufgaben." sqref="AQ10:AQ39"/>
    <dataValidation type="list" allowBlank="1" showInputMessage="1" showErrorMessage="1" sqref="AR1:AS1">
      <formula1>"EK, ZK, EB"</formula1>
    </dataValidation>
    <dataValidation type="list" allowBlank="1" showInputMessage="1" showErrorMessage="1" sqref="I1:J1">
      <formula1>"HT, NT, NNT"</formula1>
    </dataValidation>
    <dataValidation type="whole" allowBlank="1" showInputMessage="1" showErrorMessage="1" sqref="G9:N9 P9:W9 Y9:AF9 AH9:AO9">
      <formula1>0</formula1>
      <formula2>40</formula2>
    </dataValidation>
  </dataValidations>
  <pageMargins left="0.39370078740157483" right="0.39370078740157483" top="0.39370078740157483" bottom="0.39370078740157483" header="0.31496062992125984" footer="0.31496062992125984"/>
  <pageSetup paperSize="9" scale="57"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Fächer!$B$4:$B$6</xm:f>
          </x14:formula1>
          <xm:sqref>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BZ44"/>
  <sheetViews>
    <sheetView showGridLines="0" topLeftCell="B1" zoomScale="80" zoomScaleNormal="80" workbookViewId="0">
      <pane ySplit="9" topLeftCell="A10" activePane="bottomLeft" state="frozen"/>
      <selection sqref="A1:M1"/>
      <selection pane="bottomLeft" activeCell="H1" sqref="H1:I1"/>
    </sheetView>
  </sheetViews>
  <sheetFormatPr baseColWidth="10" defaultColWidth="11.453125" defaultRowHeight="12.5" x14ac:dyDescent="0.25"/>
  <cols>
    <col min="1" max="1" width="1.453125" style="15" customWidth="1"/>
    <col min="2" max="2" width="4.81640625" style="9" customWidth="1"/>
    <col min="3" max="3" width="8" style="9" customWidth="1"/>
    <col min="4" max="4" width="5.7265625" style="9" customWidth="1"/>
    <col min="5" max="6" width="5.7265625" style="15" customWidth="1"/>
    <col min="7" max="12" width="5.7265625" style="9" customWidth="1"/>
    <col min="13" max="16" width="5.7265625" style="15" customWidth="1"/>
    <col min="17" max="21" width="5.7265625" style="9" customWidth="1"/>
    <col min="22" max="56" width="5.7265625" style="15" customWidth="1"/>
    <col min="57" max="57" width="2.7265625" style="15" customWidth="1"/>
    <col min="58" max="59" width="5.7265625" style="15" customWidth="1"/>
    <col min="60" max="60" width="8.26953125" style="9" customWidth="1"/>
    <col min="61" max="16384" width="11.453125" style="9"/>
  </cols>
  <sheetData>
    <row r="1" spans="2:78" ht="30" customHeight="1" thickBot="1" x14ac:dyDescent="0.3">
      <c r="B1" s="606" t="s">
        <v>1</v>
      </c>
      <c r="C1" s="607"/>
      <c r="D1" s="604">
        <f>Hinweis!B1</f>
        <v>2024</v>
      </c>
      <c r="E1" s="823"/>
      <c r="F1" s="823"/>
      <c r="G1" s="603"/>
      <c r="H1" s="649"/>
      <c r="I1" s="609"/>
      <c r="J1" s="606" t="s">
        <v>63</v>
      </c>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7"/>
      <c r="BB1" s="563" t="s">
        <v>86</v>
      </c>
      <c r="BC1" s="564"/>
      <c r="BD1" s="564"/>
      <c r="BE1" s="564"/>
      <c r="BF1" s="648"/>
      <c r="BG1" s="554"/>
      <c r="BH1" s="555"/>
    </row>
    <row r="2" spans="2:78" ht="30" customHeight="1" thickBot="1" x14ac:dyDescent="0.3">
      <c r="B2" s="563" t="s">
        <v>126</v>
      </c>
      <c r="C2" s="564"/>
      <c r="D2" s="564"/>
      <c r="E2" s="564"/>
      <c r="F2" s="564"/>
      <c r="G2" s="564"/>
      <c r="H2" s="564"/>
      <c r="I2" s="648"/>
      <c r="J2" s="561"/>
      <c r="K2" s="562"/>
      <c r="L2" s="562"/>
      <c r="M2" s="562"/>
      <c r="N2" s="562"/>
      <c r="O2" s="562"/>
      <c r="P2" s="562"/>
      <c r="Q2" s="613"/>
      <c r="R2" s="556" t="s">
        <v>125</v>
      </c>
      <c r="S2" s="557"/>
      <c r="T2" s="557"/>
      <c r="U2" s="557"/>
      <c r="V2" s="557"/>
      <c r="W2" s="557"/>
      <c r="X2" s="557"/>
      <c r="Y2" s="557"/>
      <c r="Z2" s="557"/>
      <c r="AA2" s="558"/>
      <c r="AB2" s="562"/>
      <c r="AC2" s="562"/>
      <c r="AD2" s="562"/>
      <c r="AE2" s="562"/>
      <c r="AF2" s="562"/>
      <c r="AG2" s="562"/>
      <c r="AH2" s="562"/>
      <c r="AI2" s="562"/>
      <c r="AJ2" s="556" t="s">
        <v>127</v>
      </c>
      <c r="AK2" s="557"/>
      <c r="AL2" s="557"/>
      <c r="AM2" s="557"/>
      <c r="AN2" s="557"/>
      <c r="AO2" s="557"/>
      <c r="AP2" s="557"/>
      <c r="AQ2" s="558"/>
      <c r="AR2" s="562"/>
      <c r="AS2" s="562"/>
      <c r="AT2" s="562"/>
      <c r="AU2" s="562"/>
      <c r="AV2" s="562"/>
      <c r="AW2" s="562"/>
      <c r="AX2" s="562"/>
      <c r="AY2" s="562"/>
      <c r="AZ2" s="562"/>
      <c r="BA2" s="613"/>
      <c r="BB2" s="839"/>
      <c r="BC2" s="840"/>
      <c r="BD2" s="840"/>
      <c r="BE2" s="840"/>
      <c r="BF2" s="840"/>
      <c r="BG2" s="840"/>
      <c r="BH2" s="841"/>
    </row>
    <row r="3" spans="2:78" ht="30" customHeight="1" thickBot="1" x14ac:dyDescent="0.3">
      <c r="B3" s="556" t="s">
        <v>2</v>
      </c>
      <c r="C3" s="557"/>
      <c r="D3" s="557"/>
      <c r="E3" s="557"/>
      <c r="F3" s="557"/>
      <c r="G3" s="557"/>
      <c r="H3" s="557"/>
      <c r="I3" s="558"/>
      <c r="J3" s="844" t="s">
        <v>37</v>
      </c>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4"/>
      <c r="AP3" s="844"/>
      <c r="AQ3" s="845"/>
      <c r="AR3" s="563" t="s">
        <v>84</v>
      </c>
      <c r="AS3" s="564"/>
      <c r="AT3" s="564"/>
      <c r="AU3" s="564"/>
      <c r="AV3" s="564"/>
      <c r="AW3" s="564"/>
      <c r="AX3" s="564"/>
      <c r="AY3" s="648"/>
      <c r="AZ3" s="554"/>
      <c r="BA3" s="555"/>
      <c r="BB3" s="544"/>
      <c r="BC3" s="842"/>
      <c r="BD3" s="842"/>
      <c r="BE3" s="842"/>
      <c r="BF3" s="842"/>
      <c r="BG3" s="842"/>
      <c r="BH3" s="843"/>
    </row>
    <row r="4" spans="2:78" ht="13" thickBot="1" x14ac:dyDescent="0.3"/>
    <row r="5" spans="2:78" s="1" customFormat="1" ht="35.5" customHeight="1" thickBot="1" x14ac:dyDescent="0.3">
      <c r="B5" s="566" t="s">
        <v>0</v>
      </c>
      <c r="C5" s="569" t="s">
        <v>70</v>
      </c>
      <c r="D5" s="850" t="s">
        <v>83</v>
      </c>
      <c r="E5" s="579"/>
      <c r="F5" s="579"/>
      <c r="G5" s="579"/>
      <c r="H5" s="579"/>
      <c r="I5" s="579"/>
      <c r="J5" s="580"/>
      <c r="K5" s="832" t="s">
        <v>16</v>
      </c>
      <c r="L5" s="838" t="s">
        <v>14</v>
      </c>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648"/>
      <c r="BE5" s="95"/>
      <c r="BF5" s="617" t="s">
        <v>93</v>
      </c>
      <c r="BG5" s="617" t="s">
        <v>6</v>
      </c>
      <c r="BH5" s="614" t="s">
        <v>7</v>
      </c>
      <c r="BM5" s="104"/>
    </row>
    <row r="6" spans="2:78" ht="25.5" customHeight="1" x14ac:dyDescent="0.25">
      <c r="B6" s="567"/>
      <c r="C6" s="806"/>
      <c r="D6" s="581"/>
      <c r="E6" s="582"/>
      <c r="F6" s="582"/>
      <c r="G6" s="582"/>
      <c r="H6" s="582"/>
      <c r="I6" s="582"/>
      <c r="J6" s="583"/>
      <c r="K6" s="833"/>
      <c r="L6" s="578" t="s">
        <v>79</v>
      </c>
      <c r="M6" s="579"/>
      <c r="N6" s="579"/>
      <c r="O6" s="579"/>
      <c r="P6" s="579"/>
      <c r="Q6" s="579"/>
      <c r="R6" s="579"/>
      <c r="S6" s="579"/>
      <c r="T6" s="580"/>
      <c r="U6" s="595" t="s">
        <v>15</v>
      </c>
      <c r="V6" s="578" t="s">
        <v>80</v>
      </c>
      <c r="W6" s="579"/>
      <c r="X6" s="579"/>
      <c r="Y6" s="579"/>
      <c r="Z6" s="579"/>
      <c r="AA6" s="579"/>
      <c r="AB6" s="579"/>
      <c r="AC6" s="579"/>
      <c r="AD6" s="579"/>
      <c r="AE6" s="579"/>
      <c r="AF6" s="580"/>
      <c r="AG6" s="595" t="s">
        <v>15</v>
      </c>
      <c r="AH6" s="578" t="s">
        <v>81</v>
      </c>
      <c r="AI6" s="579"/>
      <c r="AJ6" s="579"/>
      <c r="AK6" s="579"/>
      <c r="AL6" s="579"/>
      <c r="AM6" s="579"/>
      <c r="AN6" s="579"/>
      <c r="AO6" s="579"/>
      <c r="AP6" s="579"/>
      <c r="AQ6" s="579"/>
      <c r="AR6" s="580"/>
      <c r="AS6" s="595" t="s">
        <v>15</v>
      </c>
      <c r="AT6" s="578" t="s">
        <v>82</v>
      </c>
      <c r="AU6" s="579"/>
      <c r="AV6" s="579"/>
      <c r="AW6" s="579"/>
      <c r="AX6" s="579"/>
      <c r="AY6" s="579"/>
      <c r="AZ6" s="579"/>
      <c r="BA6" s="579"/>
      <c r="BB6" s="579"/>
      <c r="BC6" s="580"/>
      <c r="BD6" s="595" t="s">
        <v>13</v>
      </c>
      <c r="BE6" s="96"/>
      <c r="BF6" s="618"/>
      <c r="BG6" s="618"/>
      <c r="BH6" s="615"/>
    </row>
    <row r="7" spans="2:78" ht="26.5" customHeight="1" thickBot="1" x14ac:dyDescent="0.3">
      <c r="B7" s="568"/>
      <c r="C7" s="807"/>
      <c r="D7" s="645"/>
      <c r="E7" s="646"/>
      <c r="F7" s="646"/>
      <c r="G7" s="646"/>
      <c r="H7" s="646"/>
      <c r="I7" s="646"/>
      <c r="J7" s="647"/>
      <c r="K7" s="833"/>
      <c r="L7" s="645"/>
      <c r="M7" s="646"/>
      <c r="N7" s="646"/>
      <c r="O7" s="646"/>
      <c r="P7" s="646"/>
      <c r="Q7" s="646"/>
      <c r="R7" s="646"/>
      <c r="S7" s="646"/>
      <c r="T7" s="647"/>
      <c r="U7" s="596"/>
      <c r="V7" s="645"/>
      <c r="W7" s="646"/>
      <c r="X7" s="646"/>
      <c r="Y7" s="646"/>
      <c r="Z7" s="646"/>
      <c r="AA7" s="646"/>
      <c r="AB7" s="646"/>
      <c r="AC7" s="646"/>
      <c r="AD7" s="646"/>
      <c r="AE7" s="646"/>
      <c r="AF7" s="647"/>
      <c r="AG7" s="596"/>
      <c r="AH7" s="645"/>
      <c r="AI7" s="646"/>
      <c r="AJ7" s="646"/>
      <c r="AK7" s="646"/>
      <c r="AL7" s="646"/>
      <c r="AM7" s="646"/>
      <c r="AN7" s="646"/>
      <c r="AO7" s="646"/>
      <c r="AP7" s="646"/>
      <c r="AQ7" s="646"/>
      <c r="AR7" s="647"/>
      <c r="AS7" s="596"/>
      <c r="AT7" s="645"/>
      <c r="AU7" s="646"/>
      <c r="AV7" s="646"/>
      <c r="AW7" s="646"/>
      <c r="AX7" s="646"/>
      <c r="AY7" s="646"/>
      <c r="AZ7" s="646"/>
      <c r="BA7" s="646"/>
      <c r="BB7" s="646"/>
      <c r="BC7" s="647"/>
      <c r="BD7" s="596"/>
      <c r="BE7" s="96"/>
      <c r="BF7" s="618"/>
      <c r="BG7" s="618"/>
      <c r="BH7" s="615"/>
    </row>
    <row r="8" spans="2:78" ht="25.5" customHeight="1" x14ac:dyDescent="0.25">
      <c r="B8" s="584" t="s">
        <v>5</v>
      </c>
      <c r="C8" s="585"/>
      <c r="D8" s="208"/>
      <c r="E8" s="208"/>
      <c r="F8" s="208"/>
      <c r="G8" s="209"/>
      <c r="H8" s="209"/>
      <c r="I8" s="209"/>
      <c r="J8" s="210"/>
      <c r="K8" s="834"/>
      <c r="L8" s="214"/>
      <c r="M8" s="214"/>
      <c r="N8" s="214"/>
      <c r="O8" s="214"/>
      <c r="P8" s="214"/>
      <c r="Q8" s="209"/>
      <c r="R8" s="209"/>
      <c r="S8" s="209"/>
      <c r="T8" s="210"/>
      <c r="U8" s="597"/>
      <c r="V8" s="214"/>
      <c r="W8" s="214"/>
      <c r="X8" s="214"/>
      <c r="Y8" s="214"/>
      <c r="Z8" s="214"/>
      <c r="AA8" s="214"/>
      <c r="AB8" s="214"/>
      <c r="AC8" s="209"/>
      <c r="AD8" s="209"/>
      <c r="AE8" s="209"/>
      <c r="AF8" s="210"/>
      <c r="AG8" s="597"/>
      <c r="AH8" s="214"/>
      <c r="AI8" s="214"/>
      <c r="AJ8" s="214"/>
      <c r="AK8" s="214"/>
      <c r="AL8" s="214"/>
      <c r="AM8" s="214"/>
      <c r="AN8" s="214"/>
      <c r="AO8" s="209"/>
      <c r="AP8" s="209"/>
      <c r="AQ8" s="209"/>
      <c r="AR8" s="210"/>
      <c r="AS8" s="597"/>
      <c r="AT8" s="214"/>
      <c r="AU8" s="214"/>
      <c r="AV8" s="214"/>
      <c r="AW8" s="214"/>
      <c r="AX8" s="214"/>
      <c r="AY8" s="214"/>
      <c r="AZ8" s="209"/>
      <c r="BA8" s="209"/>
      <c r="BB8" s="209"/>
      <c r="BC8" s="210"/>
      <c r="BD8" s="597"/>
      <c r="BE8" s="96"/>
      <c r="BF8" s="619"/>
      <c r="BG8" s="618"/>
      <c r="BH8" s="615"/>
      <c r="BL8" s="2"/>
      <c r="BM8" s="2"/>
      <c r="BN8" s="3"/>
      <c r="BO8" s="4"/>
      <c r="BP8" s="4"/>
      <c r="BQ8" s="4"/>
      <c r="BR8" s="4"/>
      <c r="BS8" s="4"/>
      <c r="BT8" s="5"/>
      <c r="BU8" s="5"/>
      <c r="BV8" s="6"/>
      <c r="BW8" s="6"/>
      <c r="BX8" s="7"/>
      <c r="BY8" s="6"/>
      <c r="BZ8" s="6"/>
    </row>
    <row r="9" spans="2:78" ht="25.5" customHeight="1" thickBot="1" x14ac:dyDescent="0.3">
      <c r="B9" s="830" t="s">
        <v>27</v>
      </c>
      <c r="C9" s="831"/>
      <c r="D9" s="211"/>
      <c r="E9" s="211"/>
      <c r="F9" s="211"/>
      <c r="G9" s="212"/>
      <c r="H9" s="212"/>
      <c r="I9" s="212"/>
      <c r="J9" s="213"/>
      <c r="K9" s="154">
        <f>SUM(D9:J9)</f>
        <v>0</v>
      </c>
      <c r="L9" s="211"/>
      <c r="M9" s="211"/>
      <c r="N9" s="211"/>
      <c r="O9" s="211"/>
      <c r="P9" s="211"/>
      <c r="Q9" s="212"/>
      <c r="R9" s="212"/>
      <c r="S9" s="212"/>
      <c r="T9" s="213"/>
      <c r="U9" s="34">
        <f>SUM(L9:T9)</f>
        <v>0</v>
      </c>
      <c r="V9" s="211"/>
      <c r="W9" s="211"/>
      <c r="X9" s="211"/>
      <c r="Y9" s="211"/>
      <c r="Z9" s="211"/>
      <c r="AA9" s="211"/>
      <c r="AB9" s="211"/>
      <c r="AC9" s="212"/>
      <c r="AD9" s="212"/>
      <c r="AE9" s="212"/>
      <c r="AF9" s="213"/>
      <c r="AG9" s="34">
        <f>SUM(V9:AF9)</f>
        <v>0</v>
      </c>
      <c r="AH9" s="211"/>
      <c r="AI9" s="211"/>
      <c r="AJ9" s="211"/>
      <c r="AK9" s="211"/>
      <c r="AL9" s="211"/>
      <c r="AM9" s="211"/>
      <c r="AN9" s="211"/>
      <c r="AO9" s="212"/>
      <c r="AP9" s="212"/>
      <c r="AQ9" s="212"/>
      <c r="AR9" s="213"/>
      <c r="AS9" s="34">
        <f>SUM(AH9:AR9)</f>
        <v>0</v>
      </c>
      <c r="AT9" s="211"/>
      <c r="AU9" s="211"/>
      <c r="AV9" s="211"/>
      <c r="AW9" s="211"/>
      <c r="AX9" s="211"/>
      <c r="AY9" s="211"/>
      <c r="AZ9" s="212"/>
      <c r="BA9" s="212"/>
      <c r="BB9" s="212"/>
      <c r="BC9" s="213"/>
      <c r="BD9" s="34">
        <f>SUM(AT9:BC9)</f>
        <v>0</v>
      </c>
      <c r="BE9" s="57"/>
      <c r="BF9" s="215">
        <v>120</v>
      </c>
      <c r="BG9" s="849"/>
      <c r="BH9" s="616"/>
      <c r="BL9" s="2"/>
      <c r="BM9" s="2"/>
      <c r="BN9" s="6"/>
      <c r="BO9" s="6"/>
      <c r="BP9" s="6"/>
      <c r="BQ9" s="6"/>
      <c r="BR9" s="6"/>
      <c r="BS9" s="6"/>
      <c r="BT9" s="5"/>
      <c r="BU9" s="5"/>
      <c r="BV9" s="8"/>
      <c r="BW9" s="8"/>
      <c r="BX9" s="8"/>
      <c r="BY9" s="8"/>
      <c r="BZ9" s="8"/>
    </row>
    <row r="10" spans="2:78" ht="25.9" customHeight="1" x14ac:dyDescent="0.25">
      <c r="B10" s="124">
        <v>1</v>
      </c>
      <c r="C10" s="129"/>
      <c r="D10" s="131"/>
      <c r="E10" s="131"/>
      <c r="F10" s="131"/>
      <c r="G10" s="131"/>
      <c r="H10" s="131"/>
      <c r="I10" s="131"/>
      <c r="J10" s="200"/>
      <c r="K10" s="35" t="str">
        <f>IF(ISNUMBER(C10),SUM(D10:J10),"")</f>
        <v/>
      </c>
      <c r="L10" s="131"/>
      <c r="M10" s="131"/>
      <c r="N10" s="131"/>
      <c r="O10" s="131"/>
      <c r="P10" s="131"/>
      <c r="Q10" s="133"/>
      <c r="R10" s="133"/>
      <c r="S10" s="133"/>
      <c r="T10" s="201"/>
      <c r="U10" s="35" t="str">
        <f>IF(ISNUMBER(C10),SUM(L10:T10),"")</f>
        <v/>
      </c>
      <c r="V10" s="131"/>
      <c r="W10" s="131"/>
      <c r="X10" s="131"/>
      <c r="Y10" s="131"/>
      <c r="Z10" s="131"/>
      <c r="AA10" s="131"/>
      <c r="AB10" s="131"/>
      <c r="AC10" s="133"/>
      <c r="AD10" s="133"/>
      <c r="AE10" s="133"/>
      <c r="AF10" s="201"/>
      <c r="AG10" s="35" t="str">
        <f>IF(ISNUMBER(C10),SUM(V10:AF10),"")</f>
        <v/>
      </c>
      <c r="AH10" s="131"/>
      <c r="AI10" s="131"/>
      <c r="AJ10" s="131"/>
      <c r="AK10" s="131"/>
      <c r="AL10" s="131"/>
      <c r="AM10" s="131"/>
      <c r="AN10" s="131"/>
      <c r="AO10" s="133"/>
      <c r="AP10" s="133"/>
      <c r="AQ10" s="133"/>
      <c r="AR10" s="201"/>
      <c r="AS10" s="35" t="str">
        <f>IF(ISNUMBER(C10),SUM(AH10:AR10),"")</f>
        <v/>
      </c>
      <c r="AT10" s="131"/>
      <c r="AU10" s="131"/>
      <c r="AV10" s="131"/>
      <c r="AW10" s="131"/>
      <c r="AX10" s="131"/>
      <c r="AY10" s="131"/>
      <c r="AZ10" s="133"/>
      <c r="BA10" s="133"/>
      <c r="BB10" s="133"/>
      <c r="BC10" s="201"/>
      <c r="BD10" s="35" t="str">
        <f>IF(ISNUMBER(C10),SUM(AT10:BC10),"")</f>
        <v/>
      </c>
      <c r="BE10" s="202"/>
      <c r="BF10" s="138" t="str">
        <f>IF(ISNUMBER(C10),IF(OR(K10=0,U10=0,AG10=0,BD10=0,AS10=0),ROUND(K10+U10+AG10+AS10+BD10,0),"Fehler"),"")</f>
        <v/>
      </c>
      <c r="BG10" s="200"/>
      <c r="BH10" s="198" t="str">
        <f>IF(ISNUMBER(C10),IF(VLOOKUP(BF10,'Verrechnungs- Notenpunkte'!$K$5:$L$20,2,TRUE)-BG10&gt;=0,VLOOKUP(BF10,'Verrechnungs- Notenpunkte'!$K$5:$L$20,2,TRUE)-BG10,0),"")</f>
        <v/>
      </c>
      <c r="BL10" s="2"/>
      <c r="BM10" s="2"/>
      <c r="BN10" s="6"/>
      <c r="BO10" s="6"/>
      <c r="BP10" s="6"/>
      <c r="BQ10" s="6"/>
      <c r="BR10" s="6"/>
      <c r="BS10" s="6"/>
      <c r="BT10" s="5"/>
      <c r="BU10" s="5"/>
      <c r="BV10" s="6"/>
      <c r="BW10" s="6"/>
      <c r="BX10" s="6"/>
      <c r="BY10" s="6"/>
      <c r="BZ10" s="6"/>
    </row>
    <row r="11" spans="2:78" ht="25.9" customHeight="1" x14ac:dyDescent="0.25">
      <c r="B11" s="125">
        <v>2</v>
      </c>
      <c r="C11" s="140"/>
      <c r="D11" s="142"/>
      <c r="E11" s="142"/>
      <c r="F11" s="142"/>
      <c r="G11" s="142"/>
      <c r="H11" s="142"/>
      <c r="I11" s="142"/>
      <c r="J11" s="203"/>
      <c r="K11" s="146" t="str">
        <f t="shared" ref="K11:K39" si="0">IF(ISNUMBER(C11),SUM(D11:J11),"")</f>
        <v/>
      </c>
      <c r="L11" s="142"/>
      <c r="M11" s="142"/>
      <c r="N11" s="142"/>
      <c r="O11" s="142"/>
      <c r="P11" s="142"/>
      <c r="Q11" s="144"/>
      <c r="R11" s="144"/>
      <c r="S11" s="144"/>
      <c r="T11" s="147"/>
      <c r="U11" s="33" t="str">
        <f>IF(ISNUMBER(C11),SUM(L11:T11),"")</f>
        <v/>
      </c>
      <c r="V11" s="142"/>
      <c r="W11" s="142"/>
      <c r="X11" s="142"/>
      <c r="Y11" s="142"/>
      <c r="Z11" s="142"/>
      <c r="AA11" s="142"/>
      <c r="AB11" s="142"/>
      <c r="AC11" s="144"/>
      <c r="AD11" s="144"/>
      <c r="AE11" s="144"/>
      <c r="AF11" s="147"/>
      <c r="AG11" s="146" t="str">
        <f t="shared" ref="AG11:AG39" si="1">IF(ISNUMBER(C11),SUM(V11:AF11),"")</f>
        <v/>
      </c>
      <c r="AH11" s="142"/>
      <c r="AI11" s="142"/>
      <c r="AJ11" s="142"/>
      <c r="AK11" s="142"/>
      <c r="AL11" s="142"/>
      <c r="AM11" s="142"/>
      <c r="AN11" s="142"/>
      <c r="AO11" s="144"/>
      <c r="AP11" s="144"/>
      <c r="AQ11" s="144"/>
      <c r="AR11" s="147"/>
      <c r="AS11" s="146" t="str">
        <f t="shared" ref="AS11:AS39" si="2">IF(ISNUMBER(C11),SUM(AH11:AR11),"")</f>
        <v/>
      </c>
      <c r="AT11" s="142"/>
      <c r="AU11" s="142"/>
      <c r="AV11" s="142"/>
      <c r="AW11" s="142"/>
      <c r="AX11" s="142"/>
      <c r="AY11" s="142"/>
      <c r="AZ11" s="144"/>
      <c r="BA11" s="144"/>
      <c r="BB11" s="144"/>
      <c r="BC11" s="147"/>
      <c r="BD11" s="33" t="str">
        <f t="shared" ref="BD11:BD39" si="3">IF(ISNUMBER(C11),SUM(AT11:BC11),"")</f>
        <v/>
      </c>
      <c r="BE11" s="202"/>
      <c r="BF11" s="138" t="str">
        <f t="shared" ref="BF11:BF38" si="4">IF(ISNUMBER(C11),IF(OR(K11=0,U11=0,AG11=0,BD11=0,AS11=0),ROUND(K11+U11+AG11+AS11+BD11,0),"Fehler"),"")</f>
        <v/>
      </c>
      <c r="BG11" s="203"/>
      <c r="BH11" s="71" t="str">
        <f>IF(ISNUMBER(C11),IF(VLOOKUP(BF11,'Verrechnungs- Notenpunkte'!$K$5:$L$20,2,TRUE)-BG11&gt;=0,VLOOKUP(BF11,'Verrechnungs- Notenpunkte'!$K$5:$L$20,2,TRUE)-BG11,0),"")</f>
        <v/>
      </c>
    </row>
    <row r="12" spans="2:78" ht="25.9" customHeight="1" x14ac:dyDescent="0.25">
      <c r="B12" s="125">
        <v>3</v>
      </c>
      <c r="C12" s="140"/>
      <c r="D12" s="142"/>
      <c r="E12" s="142"/>
      <c r="F12" s="142"/>
      <c r="G12" s="142"/>
      <c r="H12" s="142"/>
      <c r="I12" s="142"/>
      <c r="J12" s="203"/>
      <c r="K12" s="146" t="str">
        <f t="shared" si="0"/>
        <v/>
      </c>
      <c r="L12" s="142"/>
      <c r="M12" s="142"/>
      <c r="N12" s="142"/>
      <c r="O12" s="142"/>
      <c r="P12" s="142"/>
      <c r="Q12" s="144"/>
      <c r="R12" s="144"/>
      <c r="S12" s="144"/>
      <c r="T12" s="147"/>
      <c r="U12" s="33" t="str">
        <f t="shared" ref="U12:U39" si="5">IF(ISNUMBER(C12),SUM(L12:T12),"")</f>
        <v/>
      </c>
      <c r="V12" s="142"/>
      <c r="W12" s="142"/>
      <c r="X12" s="142"/>
      <c r="Y12" s="142"/>
      <c r="Z12" s="142"/>
      <c r="AA12" s="142"/>
      <c r="AB12" s="142"/>
      <c r="AC12" s="144"/>
      <c r="AD12" s="144"/>
      <c r="AE12" s="144"/>
      <c r="AF12" s="147"/>
      <c r="AG12" s="146" t="str">
        <f t="shared" si="1"/>
        <v/>
      </c>
      <c r="AH12" s="142"/>
      <c r="AI12" s="142"/>
      <c r="AJ12" s="142"/>
      <c r="AK12" s="142"/>
      <c r="AL12" s="142"/>
      <c r="AM12" s="142"/>
      <c r="AN12" s="142"/>
      <c r="AO12" s="144"/>
      <c r="AP12" s="144"/>
      <c r="AQ12" s="144"/>
      <c r="AR12" s="147"/>
      <c r="AS12" s="146" t="str">
        <f t="shared" si="2"/>
        <v/>
      </c>
      <c r="AT12" s="142"/>
      <c r="AU12" s="142"/>
      <c r="AV12" s="142"/>
      <c r="AW12" s="142"/>
      <c r="AX12" s="142"/>
      <c r="AY12" s="142"/>
      <c r="AZ12" s="144"/>
      <c r="BA12" s="144"/>
      <c r="BB12" s="144"/>
      <c r="BC12" s="147"/>
      <c r="BD12" s="33" t="str">
        <f t="shared" si="3"/>
        <v/>
      </c>
      <c r="BE12" s="202"/>
      <c r="BF12" s="138" t="str">
        <f t="shared" si="4"/>
        <v/>
      </c>
      <c r="BG12" s="203"/>
      <c r="BH12" s="71" t="str">
        <f>IF(ISNUMBER(C12),IF(VLOOKUP(BF12,'Verrechnungs- Notenpunkte'!$K$5:$L$20,2,TRUE)-BG12&gt;=0,VLOOKUP(BF12,'Verrechnungs- Notenpunkte'!$K$5:$L$20,2,TRUE)-BG12,0),"")</f>
        <v/>
      </c>
    </row>
    <row r="13" spans="2:78" ht="25.9" customHeight="1" x14ac:dyDescent="0.25">
      <c r="B13" s="125">
        <v>4</v>
      </c>
      <c r="C13" s="140"/>
      <c r="D13" s="142"/>
      <c r="E13" s="142"/>
      <c r="F13" s="142"/>
      <c r="G13" s="142"/>
      <c r="H13" s="142"/>
      <c r="I13" s="142"/>
      <c r="J13" s="203"/>
      <c r="K13" s="146" t="str">
        <f t="shared" si="0"/>
        <v/>
      </c>
      <c r="L13" s="142"/>
      <c r="M13" s="142"/>
      <c r="N13" s="142"/>
      <c r="O13" s="142"/>
      <c r="P13" s="142"/>
      <c r="Q13" s="144"/>
      <c r="R13" s="144"/>
      <c r="S13" s="144"/>
      <c r="T13" s="147"/>
      <c r="U13" s="33" t="str">
        <f t="shared" si="5"/>
        <v/>
      </c>
      <c r="V13" s="142"/>
      <c r="W13" s="142"/>
      <c r="X13" s="142"/>
      <c r="Y13" s="142"/>
      <c r="Z13" s="142"/>
      <c r="AA13" s="142"/>
      <c r="AB13" s="142"/>
      <c r="AC13" s="144"/>
      <c r="AD13" s="144"/>
      <c r="AE13" s="144"/>
      <c r="AF13" s="147"/>
      <c r="AG13" s="146" t="str">
        <f t="shared" si="1"/>
        <v/>
      </c>
      <c r="AH13" s="142"/>
      <c r="AI13" s="142"/>
      <c r="AJ13" s="142"/>
      <c r="AK13" s="142"/>
      <c r="AL13" s="142"/>
      <c r="AM13" s="142"/>
      <c r="AN13" s="142"/>
      <c r="AO13" s="144"/>
      <c r="AP13" s="144"/>
      <c r="AQ13" s="144"/>
      <c r="AR13" s="147"/>
      <c r="AS13" s="146" t="str">
        <f t="shared" si="2"/>
        <v/>
      </c>
      <c r="AT13" s="142"/>
      <c r="AU13" s="142"/>
      <c r="AV13" s="142"/>
      <c r="AW13" s="142"/>
      <c r="AX13" s="142"/>
      <c r="AY13" s="142"/>
      <c r="AZ13" s="144"/>
      <c r="BA13" s="144"/>
      <c r="BB13" s="144"/>
      <c r="BC13" s="147"/>
      <c r="BD13" s="33" t="str">
        <f t="shared" si="3"/>
        <v/>
      </c>
      <c r="BE13" s="202"/>
      <c r="BF13" s="138" t="str">
        <f t="shared" si="4"/>
        <v/>
      </c>
      <c r="BG13" s="203"/>
      <c r="BH13" s="71" t="str">
        <f>IF(ISNUMBER(C13),IF(VLOOKUP(BF13,'Verrechnungs- Notenpunkte'!$K$5:$L$20,2,TRUE)-BG13&gt;=0,VLOOKUP(BF13,'Verrechnungs- Notenpunkte'!$K$5:$L$20,2,TRUE)-BG13,0),"")</f>
        <v/>
      </c>
    </row>
    <row r="14" spans="2:78" ht="25.9" customHeight="1" thickBot="1" x14ac:dyDescent="0.3">
      <c r="B14" s="126">
        <v>5</v>
      </c>
      <c r="C14" s="148"/>
      <c r="D14" s="150"/>
      <c r="E14" s="150"/>
      <c r="F14" s="150"/>
      <c r="G14" s="150"/>
      <c r="H14" s="150"/>
      <c r="I14" s="150"/>
      <c r="J14" s="204"/>
      <c r="K14" s="164" t="str">
        <f t="shared" si="0"/>
        <v/>
      </c>
      <c r="L14" s="150"/>
      <c r="M14" s="150"/>
      <c r="N14" s="150"/>
      <c r="O14" s="150"/>
      <c r="P14" s="150"/>
      <c r="Q14" s="152"/>
      <c r="R14" s="152"/>
      <c r="S14" s="152"/>
      <c r="T14" s="156"/>
      <c r="U14" s="164" t="str">
        <f t="shared" si="5"/>
        <v/>
      </c>
      <c r="V14" s="150"/>
      <c r="W14" s="150"/>
      <c r="X14" s="150"/>
      <c r="Y14" s="150"/>
      <c r="Z14" s="150"/>
      <c r="AA14" s="150"/>
      <c r="AB14" s="150"/>
      <c r="AC14" s="152"/>
      <c r="AD14" s="152"/>
      <c r="AE14" s="152"/>
      <c r="AF14" s="156"/>
      <c r="AG14" s="164" t="str">
        <f t="shared" si="1"/>
        <v/>
      </c>
      <c r="AH14" s="150"/>
      <c r="AI14" s="150"/>
      <c r="AJ14" s="150"/>
      <c r="AK14" s="150"/>
      <c r="AL14" s="150"/>
      <c r="AM14" s="150"/>
      <c r="AN14" s="150"/>
      <c r="AO14" s="152"/>
      <c r="AP14" s="152"/>
      <c r="AQ14" s="152"/>
      <c r="AR14" s="156"/>
      <c r="AS14" s="164" t="str">
        <f t="shared" si="2"/>
        <v/>
      </c>
      <c r="AT14" s="150"/>
      <c r="AU14" s="150"/>
      <c r="AV14" s="150"/>
      <c r="AW14" s="150"/>
      <c r="AX14" s="150"/>
      <c r="AY14" s="150"/>
      <c r="AZ14" s="152"/>
      <c r="BA14" s="152"/>
      <c r="BB14" s="152"/>
      <c r="BC14" s="156"/>
      <c r="BD14" s="164" t="str">
        <f t="shared" si="3"/>
        <v/>
      </c>
      <c r="BE14" s="202"/>
      <c r="BF14" s="205" t="str">
        <f t="shared" si="4"/>
        <v/>
      </c>
      <c r="BG14" s="204"/>
      <c r="BH14" s="197" t="str">
        <f>IF(ISNUMBER(C14),IF(VLOOKUP(BF14,'Verrechnungs- Notenpunkte'!$K$5:$L$20,2,TRUE)-BG14&gt;=0,VLOOKUP(BF14,'Verrechnungs- Notenpunkte'!$K$5:$L$20,2,TRUE)-BG14,0),"")</f>
        <v/>
      </c>
    </row>
    <row r="15" spans="2:78" ht="25.9" customHeight="1" x14ac:dyDescent="0.25">
      <c r="B15" s="124">
        <v>6</v>
      </c>
      <c r="C15" s="129"/>
      <c r="D15" s="135"/>
      <c r="E15" s="135"/>
      <c r="F15" s="135"/>
      <c r="G15" s="135"/>
      <c r="H15" s="135"/>
      <c r="I15" s="135"/>
      <c r="J15" s="206"/>
      <c r="K15" s="33" t="str">
        <f t="shared" si="0"/>
        <v/>
      </c>
      <c r="L15" s="135"/>
      <c r="M15" s="135"/>
      <c r="N15" s="135"/>
      <c r="O15" s="135"/>
      <c r="P15" s="135"/>
      <c r="Q15" s="136"/>
      <c r="R15" s="136"/>
      <c r="S15" s="136"/>
      <c r="T15" s="139"/>
      <c r="U15" s="33" t="str">
        <f t="shared" si="5"/>
        <v/>
      </c>
      <c r="V15" s="135"/>
      <c r="W15" s="135"/>
      <c r="X15" s="135"/>
      <c r="Y15" s="135"/>
      <c r="Z15" s="135"/>
      <c r="AA15" s="135"/>
      <c r="AB15" s="135"/>
      <c r="AC15" s="136"/>
      <c r="AD15" s="136"/>
      <c r="AE15" s="136"/>
      <c r="AF15" s="139"/>
      <c r="AG15" s="35" t="str">
        <f t="shared" si="1"/>
        <v/>
      </c>
      <c r="AH15" s="135"/>
      <c r="AI15" s="135"/>
      <c r="AJ15" s="135"/>
      <c r="AK15" s="135"/>
      <c r="AL15" s="135"/>
      <c r="AM15" s="135"/>
      <c r="AN15" s="135"/>
      <c r="AO15" s="136"/>
      <c r="AP15" s="136"/>
      <c r="AQ15" s="136"/>
      <c r="AR15" s="139"/>
      <c r="AS15" s="35" t="str">
        <f t="shared" si="2"/>
        <v/>
      </c>
      <c r="AT15" s="135"/>
      <c r="AU15" s="135"/>
      <c r="AV15" s="135"/>
      <c r="AW15" s="135"/>
      <c r="AX15" s="135"/>
      <c r="AY15" s="135"/>
      <c r="AZ15" s="136"/>
      <c r="BA15" s="136"/>
      <c r="BB15" s="136"/>
      <c r="BC15" s="139"/>
      <c r="BD15" s="33" t="str">
        <f t="shared" si="3"/>
        <v/>
      </c>
      <c r="BE15" s="202"/>
      <c r="BF15" s="196" t="str">
        <f t="shared" si="4"/>
        <v/>
      </c>
      <c r="BG15" s="91"/>
      <c r="BH15" s="74" t="str">
        <f>IF(ISNUMBER(C15),IF(VLOOKUP(BF15,'Verrechnungs- Notenpunkte'!$K$5:$L$20,2,TRUE)-BG15&gt;=0,VLOOKUP(BF15,'Verrechnungs- Notenpunkte'!$K$5:$L$20,2,TRUE)-BG15,0),"")</f>
        <v/>
      </c>
    </row>
    <row r="16" spans="2:78" ht="25.9" customHeight="1" x14ac:dyDescent="0.25">
      <c r="B16" s="125">
        <v>7</v>
      </c>
      <c r="C16" s="140"/>
      <c r="D16" s="142"/>
      <c r="E16" s="142"/>
      <c r="F16" s="142"/>
      <c r="G16" s="142"/>
      <c r="H16" s="142"/>
      <c r="I16" s="142"/>
      <c r="J16" s="203"/>
      <c r="K16" s="146" t="str">
        <f t="shared" si="0"/>
        <v/>
      </c>
      <c r="L16" s="142"/>
      <c r="M16" s="142"/>
      <c r="N16" s="142"/>
      <c r="O16" s="142"/>
      <c r="P16" s="142"/>
      <c r="Q16" s="144"/>
      <c r="R16" s="144"/>
      <c r="S16" s="144"/>
      <c r="T16" s="147"/>
      <c r="U16" s="33" t="str">
        <f t="shared" si="5"/>
        <v/>
      </c>
      <c r="V16" s="142"/>
      <c r="W16" s="142"/>
      <c r="X16" s="142"/>
      <c r="Y16" s="142"/>
      <c r="Z16" s="142"/>
      <c r="AA16" s="142"/>
      <c r="AB16" s="142"/>
      <c r="AC16" s="144"/>
      <c r="AD16" s="144"/>
      <c r="AE16" s="144"/>
      <c r="AF16" s="147"/>
      <c r="AG16" s="146" t="str">
        <f t="shared" si="1"/>
        <v/>
      </c>
      <c r="AH16" s="142"/>
      <c r="AI16" s="142"/>
      <c r="AJ16" s="142"/>
      <c r="AK16" s="142"/>
      <c r="AL16" s="142"/>
      <c r="AM16" s="142"/>
      <c r="AN16" s="142"/>
      <c r="AO16" s="144"/>
      <c r="AP16" s="144"/>
      <c r="AQ16" s="144"/>
      <c r="AR16" s="147"/>
      <c r="AS16" s="146" t="str">
        <f t="shared" si="2"/>
        <v/>
      </c>
      <c r="AT16" s="142"/>
      <c r="AU16" s="142"/>
      <c r="AV16" s="142"/>
      <c r="AW16" s="142"/>
      <c r="AX16" s="142"/>
      <c r="AY16" s="142"/>
      <c r="AZ16" s="144"/>
      <c r="BA16" s="144"/>
      <c r="BB16" s="144"/>
      <c r="BC16" s="147"/>
      <c r="BD16" s="33" t="str">
        <f t="shared" si="3"/>
        <v/>
      </c>
      <c r="BE16" s="202"/>
      <c r="BF16" s="138" t="str">
        <f t="shared" si="4"/>
        <v/>
      </c>
      <c r="BG16" s="92"/>
      <c r="BH16" s="71" t="str">
        <f>IF(ISNUMBER(C16),IF(VLOOKUP(BF16,'Verrechnungs- Notenpunkte'!$K$5:$L$20,2,TRUE)-BG16&gt;=0,VLOOKUP(BF16,'Verrechnungs- Notenpunkte'!$K$5:$L$20,2,TRUE)-BG16,0),"")</f>
        <v/>
      </c>
    </row>
    <row r="17" spans="2:60" ht="25.9" customHeight="1" x14ac:dyDescent="0.25">
      <c r="B17" s="125">
        <v>8</v>
      </c>
      <c r="C17" s="140"/>
      <c r="D17" s="142"/>
      <c r="E17" s="142"/>
      <c r="F17" s="142"/>
      <c r="G17" s="142"/>
      <c r="H17" s="142"/>
      <c r="I17" s="142"/>
      <c r="J17" s="203"/>
      <c r="K17" s="146" t="str">
        <f t="shared" si="0"/>
        <v/>
      </c>
      <c r="L17" s="142"/>
      <c r="M17" s="142"/>
      <c r="N17" s="142"/>
      <c r="O17" s="142"/>
      <c r="P17" s="142"/>
      <c r="Q17" s="144"/>
      <c r="R17" s="144"/>
      <c r="S17" s="144"/>
      <c r="T17" s="147"/>
      <c r="U17" s="33" t="str">
        <f t="shared" si="5"/>
        <v/>
      </c>
      <c r="V17" s="142"/>
      <c r="W17" s="142"/>
      <c r="X17" s="142"/>
      <c r="Y17" s="142"/>
      <c r="Z17" s="142"/>
      <c r="AA17" s="142"/>
      <c r="AB17" s="142"/>
      <c r="AC17" s="144"/>
      <c r="AD17" s="144"/>
      <c r="AE17" s="144"/>
      <c r="AF17" s="147"/>
      <c r="AG17" s="146" t="str">
        <f t="shared" si="1"/>
        <v/>
      </c>
      <c r="AH17" s="142"/>
      <c r="AI17" s="142"/>
      <c r="AJ17" s="142"/>
      <c r="AK17" s="142"/>
      <c r="AL17" s="142"/>
      <c r="AM17" s="142"/>
      <c r="AN17" s="142"/>
      <c r="AO17" s="144"/>
      <c r="AP17" s="144"/>
      <c r="AQ17" s="144"/>
      <c r="AR17" s="147"/>
      <c r="AS17" s="146" t="str">
        <f t="shared" si="2"/>
        <v/>
      </c>
      <c r="AT17" s="142"/>
      <c r="AU17" s="142"/>
      <c r="AV17" s="142"/>
      <c r="AW17" s="142"/>
      <c r="AX17" s="142"/>
      <c r="AY17" s="142"/>
      <c r="AZ17" s="144"/>
      <c r="BA17" s="144"/>
      <c r="BB17" s="144"/>
      <c r="BC17" s="147"/>
      <c r="BD17" s="33" t="str">
        <f t="shared" si="3"/>
        <v/>
      </c>
      <c r="BE17" s="202"/>
      <c r="BF17" s="138" t="str">
        <f t="shared" si="4"/>
        <v/>
      </c>
      <c r="BG17" s="92"/>
      <c r="BH17" s="71" t="str">
        <f>IF(ISNUMBER(C17),IF(VLOOKUP(BF17,'Verrechnungs- Notenpunkte'!$K$5:$L$20,2,TRUE)-BG17&gt;=0,VLOOKUP(BF17,'Verrechnungs- Notenpunkte'!$K$5:$L$20,2,TRUE)-BG17,0),"")</f>
        <v/>
      </c>
    </row>
    <row r="18" spans="2:60" ht="25.9" customHeight="1" x14ac:dyDescent="0.25">
      <c r="B18" s="125">
        <v>9</v>
      </c>
      <c r="C18" s="140"/>
      <c r="D18" s="142"/>
      <c r="E18" s="142"/>
      <c r="F18" s="142"/>
      <c r="G18" s="142"/>
      <c r="H18" s="142"/>
      <c r="I18" s="142"/>
      <c r="J18" s="203"/>
      <c r="K18" s="146" t="str">
        <f t="shared" si="0"/>
        <v/>
      </c>
      <c r="L18" s="142"/>
      <c r="M18" s="142"/>
      <c r="N18" s="142"/>
      <c r="O18" s="142"/>
      <c r="P18" s="142"/>
      <c r="Q18" s="144"/>
      <c r="R18" s="144"/>
      <c r="S18" s="144"/>
      <c r="T18" s="147"/>
      <c r="U18" s="33" t="str">
        <f t="shared" si="5"/>
        <v/>
      </c>
      <c r="V18" s="142"/>
      <c r="W18" s="142"/>
      <c r="X18" s="142"/>
      <c r="Y18" s="142"/>
      <c r="Z18" s="142"/>
      <c r="AA18" s="142"/>
      <c r="AB18" s="142"/>
      <c r="AC18" s="144"/>
      <c r="AD18" s="144"/>
      <c r="AE18" s="144"/>
      <c r="AF18" s="147"/>
      <c r="AG18" s="146" t="str">
        <f t="shared" si="1"/>
        <v/>
      </c>
      <c r="AH18" s="142"/>
      <c r="AI18" s="142"/>
      <c r="AJ18" s="142"/>
      <c r="AK18" s="142"/>
      <c r="AL18" s="142"/>
      <c r="AM18" s="142"/>
      <c r="AN18" s="142"/>
      <c r="AO18" s="144"/>
      <c r="AP18" s="144"/>
      <c r="AQ18" s="144"/>
      <c r="AR18" s="147"/>
      <c r="AS18" s="146" t="str">
        <f t="shared" si="2"/>
        <v/>
      </c>
      <c r="AT18" s="142"/>
      <c r="AU18" s="142"/>
      <c r="AV18" s="142"/>
      <c r="AW18" s="142"/>
      <c r="AX18" s="142"/>
      <c r="AY18" s="142"/>
      <c r="AZ18" s="144"/>
      <c r="BA18" s="144"/>
      <c r="BB18" s="144"/>
      <c r="BC18" s="147"/>
      <c r="BD18" s="33" t="str">
        <f t="shared" si="3"/>
        <v/>
      </c>
      <c r="BE18" s="202"/>
      <c r="BF18" s="138" t="str">
        <f t="shared" si="4"/>
        <v/>
      </c>
      <c r="BG18" s="92"/>
      <c r="BH18" s="73" t="str">
        <f>IF(ISNUMBER(C18),IF(VLOOKUP(BF18,'Verrechnungs- Notenpunkte'!$K$5:$L$20,2,TRUE)-BG18&gt;=0,VLOOKUP(BF18,'Verrechnungs- Notenpunkte'!$K$5:$L$20,2,TRUE)-BG18,0),"")</f>
        <v/>
      </c>
    </row>
    <row r="19" spans="2:60" ht="25.9" customHeight="1" thickBot="1" x14ac:dyDescent="0.3">
      <c r="B19" s="126">
        <v>10</v>
      </c>
      <c r="C19" s="148"/>
      <c r="D19" s="150"/>
      <c r="E19" s="150"/>
      <c r="F19" s="150"/>
      <c r="G19" s="150"/>
      <c r="H19" s="150"/>
      <c r="I19" s="150"/>
      <c r="J19" s="204"/>
      <c r="K19" s="164" t="str">
        <f t="shared" si="0"/>
        <v/>
      </c>
      <c r="L19" s="150"/>
      <c r="M19" s="150"/>
      <c r="N19" s="150"/>
      <c r="O19" s="150"/>
      <c r="P19" s="150"/>
      <c r="Q19" s="152"/>
      <c r="R19" s="152"/>
      <c r="S19" s="152"/>
      <c r="T19" s="156"/>
      <c r="U19" s="164" t="str">
        <f t="shared" si="5"/>
        <v/>
      </c>
      <c r="V19" s="150"/>
      <c r="W19" s="150"/>
      <c r="X19" s="150"/>
      <c r="Y19" s="150"/>
      <c r="Z19" s="150"/>
      <c r="AA19" s="150"/>
      <c r="AB19" s="150"/>
      <c r="AC19" s="152"/>
      <c r="AD19" s="152"/>
      <c r="AE19" s="152"/>
      <c r="AF19" s="156"/>
      <c r="AG19" s="164" t="str">
        <f t="shared" si="1"/>
        <v/>
      </c>
      <c r="AH19" s="150"/>
      <c r="AI19" s="150"/>
      <c r="AJ19" s="150"/>
      <c r="AK19" s="150"/>
      <c r="AL19" s="150"/>
      <c r="AM19" s="150"/>
      <c r="AN19" s="150"/>
      <c r="AO19" s="152"/>
      <c r="AP19" s="152"/>
      <c r="AQ19" s="152"/>
      <c r="AR19" s="156"/>
      <c r="AS19" s="164" t="str">
        <f t="shared" si="2"/>
        <v/>
      </c>
      <c r="AT19" s="150"/>
      <c r="AU19" s="150"/>
      <c r="AV19" s="150"/>
      <c r="AW19" s="150"/>
      <c r="AX19" s="150"/>
      <c r="AY19" s="150"/>
      <c r="AZ19" s="152"/>
      <c r="BA19" s="152"/>
      <c r="BB19" s="152"/>
      <c r="BC19" s="156"/>
      <c r="BD19" s="164" t="str">
        <f t="shared" si="3"/>
        <v/>
      </c>
      <c r="BE19" s="202"/>
      <c r="BF19" s="205" t="str">
        <f t="shared" si="4"/>
        <v/>
      </c>
      <c r="BG19" s="37"/>
      <c r="BH19" s="197" t="str">
        <f>IF(ISNUMBER(C19),IF(VLOOKUP(BF19,'Verrechnungs- Notenpunkte'!$K$5:$L$20,2,TRUE)-BG19&gt;=0,VLOOKUP(BF19,'Verrechnungs- Notenpunkte'!$K$5:$L$20,2,TRUE)-BG19,0),"")</f>
        <v/>
      </c>
    </row>
    <row r="20" spans="2:60" ht="25.9" customHeight="1" x14ac:dyDescent="0.25">
      <c r="B20" s="127">
        <v>11</v>
      </c>
      <c r="C20" s="183"/>
      <c r="D20" s="135"/>
      <c r="E20" s="135"/>
      <c r="F20" s="135"/>
      <c r="G20" s="135"/>
      <c r="H20" s="135"/>
      <c r="I20" s="135"/>
      <c r="J20" s="206"/>
      <c r="K20" s="33" t="str">
        <f t="shared" si="0"/>
        <v/>
      </c>
      <c r="L20" s="135"/>
      <c r="M20" s="135"/>
      <c r="N20" s="135"/>
      <c r="O20" s="135"/>
      <c r="P20" s="135"/>
      <c r="Q20" s="136"/>
      <c r="R20" s="136"/>
      <c r="S20" s="136"/>
      <c r="T20" s="139"/>
      <c r="U20" s="33" t="str">
        <f t="shared" si="5"/>
        <v/>
      </c>
      <c r="V20" s="135"/>
      <c r="W20" s="135"/>
      <c r="X20" s="135"/>
      <c r="Y20" s="135"/>
      <c r="Z20" s="135"/>
      <c r="AA20" s="135"/>
      <c r="AB20" s="135"/>
      <c r="AC20" s="136"/>
      <c r="AD20" s="136"/>
      <c r="AE20" s="136"/>
      <c r="AF20" s="139"/>
      <c r="AG20" s="35" t="str">
        <f t="shared" si="1"/>
        <v/>
      </c>
      <c r="AH20" s="135"/>
      <c r="AI20" s="135"/>
      <c r="AJ20" s="135"/>
      <c r="AK20" s="135"/>
      <c r="AL20" s="135"/>
      <c r="AM20" s="135"/>
      <c r="AN20" s="135"/>
      <c r="AO20" s="136"/>
      <c r="AP20" s="136"/>
      <c r="AQ20" s="136"/>
      <c r="AR20" s="139"/>
      <c r="AS20" s="35" t="str">
        <f t="shared" si="2"/>
        <v/>
      </c>
      <c r="AT20" s="135"/>
      <c r="AU20" s="135"/>
      <c r="AV20" s="135"/>
      <c r="AW20" s="135"/>
      <c r="AX20" s="135"/>
      <c r="AY20" s="135"/>
      <c r="AZ20" s="136"/>
      <c r="BA20" s="136"/>
      <c r="BB20" s="136"/>
      <c r="BC20" s="139"/>
      <c r="BD20" s="33" t="str">
        <f t="shared" si="3"/>
        <v/>
      </c>
      <c r="BE20" s="202"/>
      <c r="BF20" s="196" t="str">
        <f t="shared" si="4"/>
        <v/>
      </c>
      <c r="BG20" s="91"/>
      <c r="BH20" s="198" t="str">
        <f>IF(ISNUMBER(C20),IF(VLOOKUP(BF20,'Verrechnungs- Notenpunkte'!$K$5:$L$20,2,TRUE)-BG20&gt;=0,VLOOKUP(BF20,'Verrechnungs- Notenpunkte'!$K$5:$L$20,2,TRUE)-BG20,0),"")</f>
        <v/>
      </c>
    </row>
    <row r="21" spans="2:60" ht="25.9" customHeight="1" x14ac:dyDescent="0.25">
      <c r="B21" s="125">
        <v>12</v>
      </c>
      <c r="C21" s="140"/>
      <c r="D21" s="142"/>
      <c r="E21" s="142"/>
      <c r="F21" s="142"/>
      <c r="G21" s="142"/>
      <c r="H21" s="142"/>
      <c r="I21" s="142"/>
      <c r="J21" s="203"/>
      <c r="K21" s="146" t="str">
        <f t="shared" si="0"/>
        <v/>
      </c>
      <c r="L21" s="142"/>
      <c r="M21" s="142"/>
      <c r="N21" s="142"/>
      <c r="O21" s="142"/>
      <c r="P21" s="142"/>
      <c r="Q21" s="144"/>
      <c r="R21" s="144"/>
      <c r="S21" s="144"/>
      <c r="T21" s="147"/>
      <c r="U21" s="33" t="str">
        <f t="shared" si="5"/>
        <v/>
      </c>
      <c r="V21" s="142"/>
      <c r="W21" s="142"/>
      <c r="X21" s="142"/>
      <c r="Y21" s="142"/>
      <c r="Z21" s="142"/>
      <c r="AA21" s="142"/>
      <c r="AB21" s="142"/>
      <c r="AC21" s="144"/>
      <c r="AD21" s="144"/>
      <c r="AE21" s="144"/>
      <c r="AF21" s="147"/>
      <c r="AG21" s="146" t="str">
        <f t="shared" si="1"/>
        <v/>
      </c>
      <c r="AH21" s="142"/>
      <c r="AI21" s="142"/>
      <c r="AJ21" s="142"/>
      <c r="AK21" s="142"/>
      <c r="AL21" s="142"/>
      <c r="AM21" s="142"/>
      <c r="AN21" s="142"/>
      <c r="AO21" s="144"/>
      <c r="AP21" s="144"/>
      <c r="AQ21" s="144"/>
      <c r="AR21" s="147"/>
      <c r="AS21" s="146" t="str">
        <f t="shared" si="2"/>
        <v/>
      </c>
      <c r="AT21" s="142"/>
      <c r="AU21" s="142"/>
      <c r="AV21" s="142"/>
      <c r="AW21" s="142"/>
      <c r="AX21" s="142"/>
      <c r="AY21" s="142"/>
      <c r="AZ21" s="144"/>
      <c r="BA21" s="144"/>
      <c r="BB21" s="144"/>
      <c r="BC21" s="147"/>
      <c r="BD21" s="33" t="str">
        <f t="shared" si="3"/>
        <v/>
      </c>
      <c r="BE21" s="202"/>
      <c r="BF21" s="138" t="str">
        <f t="shared" si="4"/>
        <v/>
      </c>
      <c r="BG21" s="92"/>
      <c r="BH21" s="71" t="str">
        <f>IF(ISNUMBER(C21),IF(VLOOKUP(BF21,'Verrechnungs- Notenpunkte'!$K$5:$L$20,2,TRUE)-BG21&gt;=0,VLOOKUP(BF21,'Verrechnungs- Notenpunkte'!$K$5:$L$20,2,TRUE)-BG21,0),"")</f>
        <v/>
      </c>
    </row>
    <row r="22" spans="2:60" ht="25.9" customHeight="1" x14ac:dyDescent="0.25">
      <c r="B22" s="125">
        <v>13</v>
      </c>
      <c r="C22" s="140"/>
      <c r="D22" s="142"/>
      <c r="E22" s="142"/>
      <c r="F22" s="142"/>
      <c r="G22" s="142"/>
      <c r="H22" s="142"/>
      <c r="I22" s="142"/>
      <c r="J22" s="203"/>
      <c r="K22" s="146" t="str">
        <f t="shared" si="0"/>
        <v/>
      </c>
      <c r="L22" s="142"/>
      <c r="M22" s="142"/>
      <c r="N22" s="142"/>
      <c r="O22" s="142"/>
      <c r="P22" s="142"/>
      <c r="Q22" s="144"/>
      <c r="R22" s="144"/>
      <c r="S22" s="144"/>
      <c r="T22" s="147"/>
      <c r="U22" s="33" t="str">
        <f t="shared" si="5"/>
        <v/>
      </c>
      <c r="V22" s="142"/>
      <c r="W22" s="142"/>
      <c r="X22" s="142"/>
      <c r="Y22" s="142"/>
      <c r="Z22" s="142"/>
      <c r="AA22" s="142"/>
      <c r="AB22" s="142"/>
      <c r="AC22" s="144"/>
      <c r="AD22" s="144"/>
      <c r="AE22" s="144"/>
      <c r="AF22" s="147"/>
      <c r="AG22" s="146" t="str">
        <f t="shared" si="1"/>
        <v/>
      </c>
      <c r="AH22" s="142"/>
      <c r="AI22" s="142"/>
      <c r="AJ22" s="142"/>
      <c r="AK22" s="142"/>
      <c r="AL22" s="142"/>
      <c r="AM22" s="142"/>
      <c r="AN22" s="142"/>
      <c r="AO22" s="144"/>
      <c r="AP22" s="144"/>
      <c r="AQ22" s="144"/>
      <c r="AR22" s="147"/>
      <c r="AS22" s="146" t="str">
        <f t="shared" si="2"/>
        <v/>
      </c>
      <c r="AT22" s="142"/>
      <c r="AU22" s="142"/>
      <c r="AV22" s="142"/>
      <c r="AW22" s="142"/>
      <c r="AX22" s="142"/>
      <c r="AY22" s="142"/>
      <c r="AZ22" s="144"/>
      <c r="BA22" s="144"/>
      <c r="BB22" s="144"/>
      <c r="BC22" s="147"/>
      <c r="BD22" s="33" t="str">
        <f>IF(ISNUMBER(C22),SUM(AT22:BC22),"")</f>
        <v/>
      </c>
      <c r="BE22" s="202"/>
      <c r="BF22" s="138" t="str">
        <f t="shared" si="4"/>
        <v/>
      </c>
      <c r="BG22" s="92"/>
      <c r="BH22" s="71" t="str">
        <f>IF(ISNUMBER(C22),IF(VLOOKUP(BF22,'Verrechnungs- Notenpunkte'!$K$5:$L$20,2,TRUE)-BG22&gt;=0,VLOOKUP(BF22,'Verrechnungs- Notenpunkte'!$K$5:$L$20,2,TRUE)-BG22,0),"")</f>
        <v/>
      </c>
    </row>
    <row r="23" spans="2:60" ht="25.9" customHeight="1" x14ac:dyDescent="0.25">
      <c r="B23" s="125">
        <v>14</v>
      </c>
      <c r="C23" s="140"/>
      <c r="D23" s="142"/>
      <c r="E23" s="142"/>
      <c r="F23" s="142"/>
      <c r="G23" s="142"/>
      <c r="H23" s="142"/>
      <c r="I23" s="142"/>
      <c r="J23" s="203"/>
      <c r="K23" s="146" t="str">
        <f t="shared" si="0"/>
        <v/>
      </c>
      <c r="L23" s="142"/>
      <c r="M23" s="142"/>
      <c r="N23" s="142"/>
      <c r="O23" s="142"/>
      <c r="P23" s="142"/>
      <c r="Q23" s="144"/>
      <c r="R23" s="144"/>
      <c r="S23" s="144"/>
      <c r="T23" s="147"/>
      <c r="U23" s="33" t="str">
        <f t="shared" si="5"/>
        <v/>
      </c>
      <c r="V23" s="142"/>
      <c r="W23" s="142"/>
      <c r="X23" s="142"/>
      <c r="Y23" s="142"/>
      <c r="Z23" s="142"/>
      <c r="AA23" s="142"/>
      <c r="AB23" s="142"/>
      <c r="AC23" s="144"/>
      <c r="AD23" s="144"/>
      <c r="AE23" s="144"/>
      <c r="AF23" s="147"/>
      <c r="AG23" s="146" t="str">
        <f t="shared" si="1"/>
        <v/>
      </c>
      <c r="AH23" s="142"/>
      <c r="AI23" s="142"/>
      <c r="AJ23" s="142"/>
      <c r="AK23" s="142"/>
      <c r="AL23" s="142"/>
      <c r="AM23" s="142"/>
      <c r="AN23" s="142"/>
      <c r="AO23" s="144"/>
      <c r="AP23" s="144"/>
      <c r="AQ23" s="144"/>
      <c r="AR23" s="147"/>
      <c r="AS23" s="146" t="str">
        <f t="shared" si="2"/>
        <v/>
      </c>
      <c r="AT23" s="142"/>
      <c r="AU23" s="142"/>
      <c r="AV23" s="142"/>
      <c r="AW23" s="142"/>
      <c r="AX23" s="142"/>
      <c r="AY23" s="142"/>
      <c r="AZ23" s="144"/>
      <c r="BA23" s="144"/>
      <c r="BB23" s="144"/>
      <c r="BC23" s="147"/>
      <c r="BD23" s="33" t="str">
        <f>IF(ISNUMBER(C23),SUM(AT23:BC23),"")</f>
        <v/>
      </c>
      <c r="BE23" s="202"/>
      <c r="BF23" s="138" t="str">
        <f t="shared" si="4"/>
        <v/>
      </c>
      <c r="BG23" s="92"/>
      <c r="BH23" s="71" t="str">
        <f>IF(ISNUMBER(C23),IF(VLOOKUP(BF23,'Verrechnungs- Notenpunkte'!$K$5:$L$20,2,TRUE)-BG23&gt;=0,VLOOKUP(BF23,'Verrechnungs- Notenpunkte'!$K$5:$L$20,2,TRUE)-BG23,0),"")</f>
        <v/>
      </c>
    </row>
    <row r="24" spans="2:60" ht="25.9" customHeight="1" thickBot="1" x14ac:dyDescent="0.3">
      <c r="B24" s="128">
        <v>15</v>
      </c>
      <c r="C24" s="207"/>
      <c r="D24" s="150"/>
      <c r="E24" s="150"/>
      <c r="F24" s="150"/>
      <c r="G24" s="150"/>
      <c r="H24" s="150"/>
      <c r="I24" s="150"/>
      <c r="J24" s="204"/>
      <c r="K24" s="164" t="str">
        <f t="shared" si="0"/>
        <v/>
      </c>
      <c r="L24" s="150"/>
      <c r="M24" s="150"/>
      <c r="N24" s="150"/>
      <c r="O24" s="150"/>
      <c r="P24" s="150"/>
      <c r="Q24" s="152"/>
      <c r="R24" s="152"/>
      <c r="S24" s="152"/>
      <c r="T24" s="156"/>
      <c r="U24" s="164" t="str">
        <f t="shared" si="5"/>
        <v/>
      </c>
      <c r="V24" s="150"/>
      <c r="W24" s="150"/>
      <c r="X24" s="150"/>
      <c r="Y24" s="150"/>
      <c r="Z24" s="150"/>
      <c r="AA24" s="150"/>
      <c r="AB24" s="150"/>
      <c r="AC24" s="152"/>
      <c r="AD24" s="152"/>
      <c r="AE24" s="152"/>
      <c r="AF24" s="156"/>
      <c r="AG24" s="164" t="str">
        <f t="shared" si="1"/>
        <v/>
      </c>
      <c r="AH24" s="150"/>
      <c r="AI24" s="150"/>
      <c r="AJ24" s="150"/>
      <c r="AK24" s="150"/>
      <c r="AL24" s="150"/>
      <c r="AM24" s="150"/>
      <c r="AN24" s="150"/>
      <c r="AO24" s="152"/>
      <c r="AP24" s="152"/>
      <c r="AQ24" s="152"/>
      <c r="AR24" s="156"/>
      <c r="AS24" s="164" t="str">
        <f t="shared" si="2"/>
        <v/>
      </c>
      <c r="AT24" s="150"/>
      <c r="AU24" s="150"/>
      <c r="AV24" s="150"/>
      <c r="AW24" s="150"/>
      <c r="AX24" s="150"/>
      <c r="AY24" s="150"/>
      <c r="AZ24" s="152"/>
      <c r="BA24" s="152"/>
      <c r="BB24" s="152"/>
      <c r="BC24" s="156"/>
      <c r="BD24" s="164" t="str">
        <f t="shared" si="3"/>
        <v/>
      </c>
      <c r="BE24" s="202"/>
      <c r="BF24" s="205" t="str">
        <f t="shared" si="4"/>
        <v/>
      </c>
      <c r="BG24" s="37"/>
      <c r="BH24" s="197" t="str">
        <f>IF(ISNUMBER(C24),IF(VLOOKUP(BF24,'Verrechnungs- Notenpunkte'!$K$5:$L$20,2,TRUE)-BG24&gt;=0,VLOOKUP(BF24,'Verrechnungs- Notenpunkte'!$K$5:$L$20,2,TRUE)-BG24,0),"")</f>
        <v/>
      </c>
    </row>
    <row r="25" spans="2:60" ht="25.9" customHeight="1" x14ac:dyDescent="0.25">
      <c r="B25" s="124">
        <v>16</v>
      </c>
      <c r="C25" s="129"/>
      <c r="D25" s="135"/>
      <c r="E25" s="135"/>
      <c r="F25" s="135"/>
      <c r="G25" s="135"/>
      <c r="H25" s="135"/>
      <c r="I25" s="135"/>
      <c r="J25" s="206"/>
      <c r="K25" s="33" t="str">
        <f t="shared" si="0"/>
        <v/>
      </c>
      <c r="L25" s="135"/>
      <c r="M25" s="135"/>
      <c r="N25" s="135"/>
      <c r="O25" s="135"/>
      <c r="P25" s="135"/>
      <c r="Q25" s="136"/>
      <c r="R25" s="136"/>
      <c r="S25" s="136"/>
      <c r="T25" s="139"/>
      <c r="U25" s="33" t="str">
        <f t="shared" si="5"/>
        <v/>
      </c>
      <c r="V25" s="135"/>
      <c r="W25" s="135"/>
      <c r="X25" s="135"/>
      <c r="Y25" s="135"/>
      <c r="Z25" s="135"/>
      <c r="AA25" s="135"/>
      <c r="AB25" s="135"/>
      <c r="AC25" s="136"/>
      <c r="AD25" s="136"/>
      <c r="AE25" s="136"/>
      <c r="AF25" s="139"/>
      <c r="AG25" s="35" t="str">
        <f t="shared" si="1"/>
        <v/>
      </c>
      <c r="AH25" s="135"/>
      <c r="AI25" s="135"/>
      <c r="AJ25" s="135"/>
      <c r="AK25" s="135"/>
      <c r="AL25" s="135"/>
      <c r="AM25" s="135"/>
      <c r="AN25" s="135"/>
      <c r="AO25" s="136"/>
      <c r="AP25" s="136"/>
      <c r="AQ25" s="136"/>
      <c r="AR25" s="139"/>
      <c r="AS25" s="35" t="str">
        <f t="shared" si="2"/>
        <v/>
      </c>
      <c r="AT25" s="135"/>
      <c r="AU25" s="135"/>
      <c r="AV25" s="135"/>
      <c r="AW25" s="135"/>
      <c r="AX25" s="135"/>
      <c r="AY25" s="135"/>
      <c r="AZ25" s="136"/>
      <c r="BA25" s="136"/>
      <c r="BB25" s="136"/>
      <c r="BC25" s="139"/>
      <c r="BD25" s="33" t="str">
        <f t="shared" si="3"/>
        <v/>
      </c>
      <c r="BE25" s="202"/>
      <c r="BF25" s="196" t="str">
        <f t="shared" si="4"/>
        <v/>
      </c>
      <c r="BG25" s="91"/>
      <c r="BH25" s="74" t="str">
        <f>IF(ISNUMBER(C25),IF(VLOOKUP(BF25,'Verrechnungs- Notenpunkte'!$K$5:$L$20,2,TRUE)-BG25&gt;=0,VLOOKUP(BF25,'Verrechnungs- Notenpunkte'!$K$5:$L$20,2,TRUE)-BG25,0),"")</f>
        <v/>
      </c>
    </row>
    <row r="26" spans="2:60" ht="25.9" customHeight="1" x14ac:dyDescent="0.25">
      <c r="B26" s="125">
        <v>17</v>
      </c>
      <c r="C26" s="140"/>
      <c r="D26" s="142"/>
      <c r="E26" s="142"/>
      <c r="F26" s="142"/>
      <c r="G26" s="142"/>
      <c r="H26" s="142"/>
      <c r="I26" s="142"/>
      <c r="J26" s="203"/>
      <c r="K26" s="146" t="str">
        <f t="shared" si="0"/>
        <v/>
      </c>
      <c r="L26" s="142"/>
      <c r="M26" s="142"/>
      <c r="N26" s="142"/>
      <c r="O26" s="142"/>
      <c r="P26" s="142"/>
      <c r="Q26" s="144"/>
      <c r="R26" s="144"/>
      <c r="S26" s="144"/>
      <c r="T26" s="147"/>
      <c r="U26" s="33" t="str">
        <f t="shared" si="5"/>
        <v/>
      </c>
      <c r="V26" s="142"/>
      <c r="W26" s="142"/>
      <c r="X26" s="142"/>
      <c r="Y26" s="142"/>
      <c r="Z26" s="142"/>
      <c r="AA26" s="142"/>
      <c r="AB26" s="142"/>
      <c r="AC26" s="144"/>
      <c r="AD26" s="144"/>
      <c r="AE26" s="144"/>
      <c r="AF26" s="147"/>
      <c r="AG26" s="146" t="str">
        <f t="shared" si="1"/>
        <v/>
      </c>
      <c r="AH26" s="142"/>
      <c r="AI26" s="142"/>
      <c r="AJ26" s="142"/>
      <c r="AK26" s="142"/>
      <c r="AL26" s="142"/>
      <c r="AM26" s="142"/>
      <c r="AN26" s="142"/>
      <c r="AO26" s="144"/>
      <c r="AP26" s="144"/>
      <c r="AQ26" s="144"/>
      <c r="AR26" s="147"/>
      <c r="AS26" s="146" t="str">
        <f t="shared" si="2"/>
        <v/>
      </c>
      <c r="AT26" s="142"/>
      <c r="AU26" s="142"/>
      <c r="AV26" s="142"/>
      <c r="AW26" s="142"/>
      <c r="AX26" s="142"/>
      <c r="AY26" s="142"/>
      <c r="AZ26" s="144"/>
      <c r="BA26" s="144"/>
      <c r="BB26" s="144"/>
      <c r="BC26" s="147"/>
      <c r="BD26" s="33" t="str">
        <f t="shared" si="3"/>
        <v/>
      </c>
      <c r="BE26" s="202"/>
      <c r="BF26" s="138" t="str">
        <f t="shared" si="4"/>
        <v/>
      </c>
      <c r="BG26" s="92"/>
      <c r="BH26" s="199" t="str">
        <f>IF(ISNUMBER(C26),IF(VLOOKUP(BF26,'Verrechnungs- Notenpunkte'!$K$5:$L$20,2,TRUE)-BG26&gt;=0,VLOOKUP(BF26,'Verrechnungs- Notenpunkte'!$K$5:$L$20,2,TRUE)-BG26,0),"")</f>
        <v/>
      </c>
    </row>
    <row r="27" spans="2:60" ht="25.9" customHeight="1" x14ac:dyDescent="0.25">
      <c r="B27" s="125">
        <v>18</v>
      </c>
      <c r="C27" s="140"/>
      <c r="D27" s="142"/>
      <c r="E27" s="142"/>
      <c r="F27" s="142"/>
      <c r="G27" s="142"/>
      <c r="H27" s="142"/>
      <c r="I27" s="142"/>
      <c r="J27" s="203"/>
      <c r="K27" s="146" t="str">
        <f t="shared" si="0"/>
        <v/>
      </c>
      <c r="L27" s="142"/>
      <c r="M27" s="142"/>
      <c r="N27" s="142"/>
      <c r="O27" s="142"/>
      <c r="P27" s="142"/>
      <c r="Q27" s="144"/>
      <c r="R27" s="144"/>
      <c r="S27" s="144"/>
      <c r="T27" s="147"/>
      <c r="U27" s="33" t="str">
        <f t="shared" si="5"/>
        <v/>
      </c>
      <c r="V27" s="142"/>
      <c r="W27" s="142"/>
      <c r="X27" s="142"/>
      <c r="Y27" s="142"/>
      <c r="Z27" s="142"/>
      <c r="AA27" s="142"/>
      <c r="AB27" s="142"/>
      <c r="AC27" s="144"/>
      <c r="AD27" s="144"/>
      <c r="AE27" s="144"/>
      <c r="AF27" s="147"/>
      <c r="AG27" s="146" t="str">
        <f t="shared" si="1"/>
        <v/>
      </c>
      <c r="AH27" s="142"/>
      <c r="AI27" s="142"/>
      <c r="AJ27" s="142"/>
      <c r="AK27" s="142"/>
      <c r="AL27" s="142"/>
      <c r="AM27" s="142"/>
      <c r="AN27" s="142"/>
      <c r="AO27" s="144"/>
      <c r="AP27" s="144"/>
      <c r="AQ27" s="144"/>
      <c r="AR27" s="147"/>
      <c r="AS27" s="146" t="str">
        <f t="shared" si="2"/>
        <v/>
      </c>
      <c r="AT27" s="142"/>
      <c r="AU27" s="142"/>
      <c r="AV27" s="142"/>
      <c r="AW27" s="142"/>
      <c r="AX27" s="142"/>
      <c r="AY27" s="142"/>
      <c r="AZ27" s="144"/>
      <c r="BA27" s="144"/>
      <c r="BB27" s="144"/>
      <c r="BC27" s="147"/>
      <c r="BD27" s="33" t="str">
        <f t="shared" si="3"/>
        <v/>
      </c>
      <c r="BE27" s="202"/>
      <c r="BF27" s="138" t="str">
        <f t="shared" si="4"/>
        <v/>
      </c>
      <c r="BG27" s="92"/>
      <c r="BH27" s="75" t="str">
        <f>IF(ISNUMBER(C27),IF(VLOOKUP(BF27,'Verrechnungs- Notenpunkte'!$K$5:$L$20,2,TRUE)-BG27&gt;=0,VLOOKUP(BF27,'Verrechnungs- Notenpunkte'!$K$5:$L$20,2,TRUE)-BG27,0),"")</f>
        <v/>
      </c>
    </row>
    <row r="28" spans="2:60" ht="25.9" customHeight="1" x14ac:dyDescent="0.25">
      <c r="B28" s="125">
        <v>19</v>
      </c>
      <c r="C28" s="140"/>
      <c r="D28" s="142"/>
      <c r="E28" s="142"/>
      <c r="F28" s="142"/>
      <c r="G28" s="142"/>
      <c r="H28" s="142"/>
      <c r="I28" s="142"/>
      <c r="J28" s="203"/>
      <c r="K28" s="146" t="str">
        <f t="shared" si="0"/>
        <v/>
      </c>
      <c r="L28" s="142"/>
      <c r="M28" s="142"/>
      <c r="N28" s="142"/>
      <c r="O28" s="142"/>
      <c r="P28" s="142"/>
      <c r="Q28" s="144"/>
      <c r="R28" s="144"/>
      <c r="S28" s="144"/>
      <c r="T28" s="147"/>
      <c r="U28" s="33" t="str">
        <f t="shared" si="5"/>
        <v/>
      </c>
      <c r="V28" s="142"/>
      <c r="W28" s="142"/>
      <c r="X28" s="142"/>
      <c r="Y28" s="142"/>
      <c r="Z28" s="142"/>
      <c r="AA28" s="142"/>
      <c r="AB28" s="142"/>
      <c r="AC28" s="144"/>
      <c r="AD28" s="144"/>
      <c r="AE28" s="144"/>
      <c r="AF28" s="147"/>
      <c r="AG28" s="146" t="str">
        <f t="shared" si="1"/>
        <v/>
      </c>
      <c r="AH28" s="142"/>
      <c r="AI28" s="142"/>
      <c r="AJ28" s="142"/>
      <c r="AK28" s="142"/>
      <c r="AL28" s="142"/>
      <c r="AM28" s="142"/>
      <c r="AN28" s="142"/>
      <c r="AO28" s="144"/>
      <c r="AP28" s="144"/>
      <c r="AQ28" s="144"/>
      <c r="AR28" s="147"/>
      <c r="AS28" s="146" t="str">
        <f t="shared" si="2"/>
        <v/>
      </c>
      <c r="AT28" s="142"/>
      <c r="AU28" s="142"/>
      <c r="AV28" s="142"/>
      <c r="AW28" s="142"/>
      <c r="AX28" s="142"/>
      <c r="AY28" s="142"/>
      <c r="AZ28" s="144"/>
      <c r="BA28" s="144"/>
      <c r="BB28" s="144"/>
      <c r="BC28" s="147"/>
      <c r="BD28" s="33" t="str">
        <f t="shared" si="3"/>
        <v/>
      </c>
      <c r="BE28" s="202"/>
      <c r="BF28" s="138" t="str">
        <f t="shared" si="4"/>
        <v/>
      </c>
      <c r="BG28" s="92"/>
      <c r="BH28" s="71" t="str">
        <f>IF(ISNUMBER(C28),IF(VLOOKUP(BF28,'Verrechnungs- Notenpunkte'!$K$5:$L$20,2,TRUE)-BG28&gt;=0,VLOOKUP(BF28,'Verrechnungs- Notenpunkte'!$K$5:$L$20,2,TRUE)-BG28,0),"")</f>
        <v/>
      </c>
    </row>
    <row r="29" spans="2:60" ht="25.9" customHeight="1" thickBot="1" x14ac:dyDescent="0.3">
      <c r="B29" s="126">
        <v>20</v>
      </c>
      <c r="C29" s="148"/>
      <c r="D29" s="150"/>
      <c r="E29" s="150"/>
      <c r="F29" s="150"/>
      <c r="G29" s="150"/>
      <c r="H29" s="150"/>
      <c r="I29" s="150"/>
      <c r="J29" s="204"/>
      <c r="K29" s="164" t="str">
        <f t="shared" si="0"/>
        <v/>
      </c>
      <c r="L29" s="150"/>
      <c r="M29" s="150"/>
      <c r="N29" s="150"/>
      <c r="O29" s="150"/>
      <c r="P29" s="150"/>
      <c r="Q29" s="152"/>
      <c r="R29" s="152"/>
      <c r="S29" s="152"/>
      <c r="T29" s="156"/>
      <c r="U29" s="164" t="str">
        <f t="shared" si="5"/>
        <v/>
      </c>
      <c r="V29" s="150"/>
      <c r="W29" s="150"/>
      <c r="X29" s="150"/>
      <c r="Y29" s="150"/>
      <c r="Z29" s="150"/>
      <c r="AA29" s="150"/>
      <c r="AB29" s="150"/>
      <c r="AC29" s="152"/>
      <c r="AD29" s="152"/>
      <c r="AE29" s="152"/>
      <c r="AF29" s="156"/>
      <c r="AG29" s="164" t="str">
        <f t="shared" si="1"/>
        <v/>
      </c>
      <c r="AH29" s="150"/>
      <c r="AI29" s="150"/>
      <c r="AJ29" s="150"/>
      <c r="AK29" s="150"/>
      <c r="AL29" s="150"/>
      <c r="AM29" s="150"/>
      <c r="AN29" s="150"/>
      <c r="AO29" s="152"/>
      <c r="AP29" s="152"/>
      <c r="AQ29" s="152"/>
      <c r="AR29" s="156"/>
      <c r="AS29" s="164" t="str">
        <f t="shared" si="2"/>
        <v/>
      </c>
      <c r="AT29" s="150"/>
      <c r="AU29" s="150"/>
      <c r="AV29" s="150"/>
      <c r="AW29" s="150"/>
      <c r="AX29" s="150"/>
      <c r="AY29" s="150"/>
      <c r="AZ29" s="152"/>
      <c r="BA29" s="152"/>
      <c r="BB29" s="152"/>
      <c r="BC29" s="156"/>
      <c r="BD29" s="164" t="str">
        <f t="shared" si="3"/>
        <v/>
      </c>
      <c r="BE29" s="202"/>
      <c r="BF29" s="155" t="str">
        <f t="shared" si="4"/>
        <v/>
      </c>
      <c r="BG29" s="37"/>
      <c r="BH29" s="197" t="str">
        <f>IF(ISNUMBER(C29),IF(VLOOKUP(BF29,'Verrechnungs- Notenpunkte'!$K$5:$L$20,2,TRUE)-BG29&gt;=0,VLOOKUP(BF29,'Verrechnungs- Notenpunkte'!$K$5:$L$20,2,TRUE)-BG29,0),"")</f>
        <v/>
      </c>
    </row>
    <row r="30" spans="2:60" ht="25.9" customHeight="1" x14ac:dyDescent="0.25">
      <c r="B30" s="127">
        <v>21</v>
      </c>
      <c r="C30" s="183"/>
      <c r="D30" s="135"/>
      <c r="E30" s="135"/>
      <c r="F30" s="135"/>
      <c r="G30" s="135"/>
      <c r="H30" s="135"/>
      <c r="I30" s="135"/>
      <c r="J30" s="206"/>
      <c r="K30" s="33" t="str">
        <f t="shared" si="0"/>
        <v/>
      </c>
      <c r="L30" s="135"/>
      <c r="M30" s="135"/>
      <c r="N30" s="135"/>
      <c r="O30" s="135"/>
      <c r="P30" s="135"/>
      <c r="Q30" s="136"/>
      <c r="R30" s="136"/>
      <c r="S30" s="136"/>
      <c r="T30" s="139"/>
      <c r="U30" s="33" t="str">
        <f t="shared" si="5"/>
        <v/>
      </c>
      <c r="V30" s="135"/>
      <c r="W30" s="135"/>
      <c r="X30" s="135"/>
      <c r="Y30" s="135"/>
      <c r="Z30" s="135"/>
      <c r="AA30" s="135"/>
      <c r="AB30" s="135"/>
      <c r="AC30" s="136"/>
      <c r="AD30" s="136"/>
      <c r="AE30" s="136"/>
      <c r="AF30" s="139"/>
      <c r="AG30" s="35" t="str">
        <f t="shared" si="1"/>
        <v/>
      </c>
      <c r="AH30" s="135"/>
      <c r="AI30" s="135"/>
      <c r="AJ30" s="135"/>
      <c r="AK30" s="135"/>
      <c r="AL30" s="135"/>
      <c r="AM30" s="135"/>
      <c r="AN30" s="135"/>
      <c r="AO30" s="136"/>
      <c r="AP30" s="136"/>
      <c r="AQ30" s="136"/>
      <c r="AR30" s="139"/>
      <c r="AS30" s="35" t="str">
        <f t="shared" si="2"/>
        <v/>
      </c>
      <c r="AT30" s="135"/>
      <c r="AU30" s="135"/>
      <c r="AV30" s="135"/>
      <c r="AW30" s="135"/>
      <c r="AX30" s="135"/>
      <c r="AY30" s="135"/>
      <c r="AZ30" s="136"/>
      <c r="BA30" s="136"/>
      <c r="BB30" s="136"/>
      <c r="BC30" s="139"/>
      <c r="BD30" s="33" t="str">
        <f t="shared" si="3"/>
        <v/>
      </c>
      <c r="BE30" s="202"/>
      <c r="BF30" s="138" t="str">
        <f t="shared" si="4"/>
        <v/>
      </c>
      <c r="BG30" s="91"/>
      <c r="BH30" s="198" t="str">
        <f>IF(ISNUMBER(C30),IF(VLOOKUP(BF30,'Verrechnungs- Notenpunkte'!$K$5:$L$20,2,TRUE)-BG30&gt;=0,VLOOKUP(BF30,'Verrechnungs- Notenpunkte'!$K$5:$L$20,2,TRUE)-BG30,0),"")</f>
        <v/>
      </c>
    </row>
    <row r="31" spans="2:60" ht="25.9" customHeight="1" x14ac:dyDescent="0.25">
      <c r="B31" s="125">
        <v>22</v>
      </c>
      <c r="C31" s="140"/>
      <c r="D31" s="142"/>
      <c r="E31" s="142"/>
      <c r="F31" s="142"/>
      <c r="G31" s="142"/>
      <c r="H31" s="142"/>
      <c r="I31" s="142"/>
      <c r="J31" s="203"/>
      <c r="K31" s="146" t="str">
        <f t="shared" si="0"/>
        <v/>
      </c>
      <c r="L31" s="142"/>
      <c r="M31" s="142"/>
      <c r="N31" s="142"/>
      <c r="O31" s="142"/>
      <c r="P31" s="142"/>
      <c r="Q31" s="144"/>
      <c r="R31" s="144"/>
      <c r="S31" s="144"/>
      <c r="T31" s="147"/>
      <c r="U31" s="33" t="str">
        <f t="shared" si="5"/>
        <v/>
      </c>
      <c r="V31" s="142"/>
      <c r="W31" s="142"/>
      <c r="X31" s="142"/>
      <c r="Y31" s="142"/>
      <c r="Z31" s="142"/>
      <c r="AA31" s="142"/>
      <c r="AB31" s="142"/>
      <c r="AC31" s="144"/>
      <c r="AD31" s="144"/>
      <c r="AE31" s="144"/>
      <c r="AF31" s="147"/>
      <c r="AG31" s="146" t="str">
        <f t="shared" si="1"/>
        <v/>
      </c>
      <c r="AH31" s="142"/>
      <c r="AI31" s="142"/>
      <c r="AJ31" s="142"/>
      <c r="AK31" s="142"/>
      <c r="AL31" s="142"/>
      <c r="AM31" s="142"/>
      <c r="AN31" s="142"/>
      <c r="AO31" s="144"/>
      <c r="AP31" s="144"/>
      <c r="AQ31" s="144"/>
      <c r="AR31" s="147"/>
      <c r="AS31" s="146" t="str">
        <f t="shared" si="2"/>
        <v/>
      </c>
      <c r="AT31" s="142"/>
      <c r="AU31" s="142"/>
      <c r="AV31" s="142"/>
      <c r="AW31" s="142"/>
      <c r="AX31" s="142"/>
      <c r="AY31" s="142"/>
      <c r="AZ31" s="144"/>
      <c r="BA31" s="144"/>
      <c r="BB31" s="144"/>
      <c r="BC31" s="147"/>
      <c r="BD31" s="33" t="str">
        <f t="shared" si="3"/>
        <v/>
      </c>
      <c r="BE31" s="202"/>
      <c r="BF31" s="138" t="str">
        <f t="shared" si="4"/>
        <v/>
      </c>
      <c r="BG31" s="92"/>
      <c r="BH31" s="71" t="str">
        <f>IF(ISNUMBER(C31),IF(VLOOKUP(BF31,'Verrechnungs- Notenpunkte'!$K$5:$L$20,2,TRUE)-BG31&gt;=0,VLOOKUP(BF31,'Verrechnungs- Notenpunkte'!$K$5:$L$20,2,TRUE)-BG31,0),"")</f>
        <v/>
      </c>
    </row>
    <row r="32" spans="2:60" ht="25.9" customHeight="1" x14ac:dyDescent="0.25">
      <c r="B32" s="125">
        <v>23</v>
      </c>
      <c r="C32" s="140"/>
      <c r="D32" s="142"/>
      <c r="E32" s="142"/>
      <c r="F32" s="142"/>
      <c r="G32" s="142"/>
      <c r="H32" s="142"/>
      <c r="I32" s="142"/>
      <c r="J32" s="203"/>
      <c r="K32" s="146" t="str">
        <f t="shared" si="0"/>
        <v/>
      </c>
      <c r="L32" s="142"/>
      <c r="M32" s="142"/>
      <c r="N32" s="142"/>
      <c r="O32" s="142"/>
      <c r="P32" s="142"/>
      <c r="Q32" s="144"/>
      <c r="R32" s="144"/>
      <c r="S32" s="144"/>
      <c r="T32" s="147"/>
      <c r="U32" s="33" t="str">
        <f t="shared" si="5"/>
        <v/>
      </c>
      <c r="V32" s="142"/>
      <c r="W32" s="142"/>
      <c r="X32" s="142"/>
      <c r="Y32" s="142"/>
      <c r="Z32" s="142"/>
      <c r="AA32" s="142"/>
      <c r="AB32" s="142"/>
      <c r="AC32" s="144"/>
      <c r="AD32" s="144"/>
      <c r="AE32" s="144"/>
      <c r="AF32" s="147"/>
      <c r="AG32" s="146" t="str">
        <f t="shared" si="1"/>
        <v/>
      </c>
      <c r="AH32" s="142"/>
      <c r="AI32" s="142"/>
      <c r="AJ32" s="142"/>
      <c r="AK32" s="142"/>
      <c r="AL32" s="142"/>
      <c r="AM32" s="142"/>
      <c r="AN32" s="142"/>
      <c r="AO32" s="144"/>
      <c r="AP32" s="144"/>
      <c r="AQ32" s="144"/>
      <c r="AR32" s="147"/>
      <c r="AS32" s="146" t="str">
        <f t="shared" si="2"/>
        <v/>
      </c>
      <c r="AT32" s="142"/>
      <c r="AU32" s="142"/>
      <c r="AV32" s="142"/>
      <c r="AW32" s="142"/>
      <c r="AX32" s="142"/>
      <c r="AY32" s="142"/>
      <c r="AZ32" s="144"/>
      <c r="BA32" s="144"/>
      <c r="BB32" s="144"/>
      <c r="BC32" s="147"/>
      <c r="BD32" s="33" t="str">
        <f t="shared" si="3"/>
        <v/>
      </c>
      <c r="BE32" s="202"/>
      <c r="BF32" s="138" t="str">
        <f t="shared" si="4"/>
        <v/>
      </c>
      <c r="BG32" s="92"/>
      <c r="BH32" s="71" t="str">
        <f>IF(ISNUMBER(C32),IF(VLOOKUP(BF32,'Verrechnungs- Notenpunkte'!$K$5:$L$20,2,TRUE)-BG32&gt;=0,VLOOKUP(BF32,'Verrechnungs- Notenpunkte'!$K$5:$L$20,2,TRUE)-BG32,0),"")</f>
        <v/>
      </c>
    </row>
    <row r="33" spans="2:60" ht="25.9" customHeight="1" x14ac:dyDescent="0.25">
      <c r="B33" s="125">
        <v>24</v>
      </c>
      <c r="C33" s="140"/>
      <c r="D33" s="142"/>
      <c r="E33" s="142"/>
      <c r="F33" s="142"/>
      <c r="G33" s="142"/>
      <c r="H33" s="142"/>
      <c r="I33" s="142"/>
      <c r="J33" s="203"/>
      <c r="K33" s="146" t="str">
        <f t="shared" si="0"/>
        <v/>
      </c>
      <c r="L33" s="142"/>
      <c r="M33" s="142"/>
      <c r="N33" s="142"/>
      <c r="O33" s="142"/>
      <c r="P33" s="142"/>
      <c r="Q33" s="144"/>
      <c r="R33" s="144"/>
      <c r="S33" s="144"/>
      <c r="T33" s="147"/>
      <c r="U33" s="33" t="str">
        <f t="shared" si="5"/>
        <v/>
      </c>
      <c r="V33" s="142"/>
      <c r="W33" s="142"/>
      <c r="X33" s="142"/>
      <c r="Y33" s="142"/>
      <c r="Z33" s="142"/>
      <c r="AA33" s="142"/>
      <c r="AB33" s="142"/>
      <c r="AC33" s="144"/>
      <c r="AD33" s="144"/>
      <c r="AE33" s="144"/>
      <c r="AF33" s="147"/>
      <c r="AG33" s="146" t="str">
        <f t="shared" si="1"/>
        <v/>
      </c>
      <c r="AH33" s="142"/>
      <c r="AI33" s="142"/>
      <c r="AJ33" s="142"/>
      <c r="AK33" s="142"/>
      <c r="AL33" s="142"/>
      <c r="AM33" s="142"/>
      <c r="AN33" s="142"/>
      <c r="AO33" s="144"/>
      <c r="AP33" s="144"/>
      <c r="AQ33" s="144"/>
      <c r="AR33" s="147"/>
      <c r="AS33" s="146" t="str">
        <f t="shared" si="2"/>
        <v/>
      </c>
      <c r="AT33" s="142"/>
      <c r="AU33" s="142"/>
      <c r="AV33" s="142"/>
      <c r="AW33" s="142"/>
      <c r="AX33" s="142"/>
      <c r="AY33" s="142"/>
      <c r="AZ33" s="144"/>
      <c r="BA33" s="144"/>
      <c r="BB33" s="144"/>
      <c r="BC33" s="147"/>
      <c r="BD33" s="33" t="str">
        <f t="shared" si="3"/>
        <v/>
      </c>
      <c r="BE33" s="202"/>
      <c r="BF33" s="138" t="str">
        <f t="shared" si="4"/>
        <v/>
      </c>
      <c r="BG33" s="92"/>
      <c r="BH33" s="199" t="str">
        <f>IF(ISNUMBER(C33),IF(VLOOKUP(BF33,'Verrechnungs- Notenpunkte'!$K$5:$L$20,2,TRUE)-BG33&gt;=0,VLOOKUP(BF33,'Verrechnungs- Notenpunkte'!$K$5:$L$20,2,TRUE)-BG33,0),"")</f>
        <v/>
      </c>
    </row>
    <row r="34" spans="2:60" ht="25.9" customHeight="1" thickBot="1" x14ac:dyDescent="0.3">
      <c r="B34" s="128">
        <v>25</v>
      </c>
      <c r="C34" s="207"/>
      <c r="D34" s="150"/>
      <c r="E34" s="150"/>
      <c r="F34" s="150"/>
      <c r="G34" s="150"/>
      <c r="H34" s="150"/>
      <c r="I34" s="150"/>
      <c r="J34" s="204"/>
      <c r="K34" s="164" t="str">
        <f t="shared" si="0"/>
        <v/>
      </c>
      <c r="L34" s="150"/>
      <c r="M34" s="150"/>
      <c r="N34" s="150"/>
      <c r="O34" s="150"/>
      <c r="P34" s="150"/>
      <c r="Q34" s="152"/>
      <c r="R34" s="152"/>
      <c r="S34" s="152"/>
      <c r="T34" s="156"/>
      <c r="U34" s="164" t="str">
        <f t="shared" si="5"/>
        <v/>
      </c>
      <c r="V34" s="150"/>
      <c r="W34" s="150"/>
      <c r="X34" s="150"/>
      <c r="Y34" s="150"/>
      <c r="Z34" s="150"/>
      <c r="AA34" s="150"/>
      <c r="AB34" s="150"/>
      <c r="AC34" s="152"/>
      <c r="AD34" s="152"/>
      <c r="AE34" s="152"/>
      <c r="AF34" s="156"/>
      <c r="AG34" s="164" t="str">
        <f t="shared" si="1"/>
        <v/>
      </c>
      <c r="AH34" s="150"/>
      <c r="AI34" s="150"/>
      <c r="AJ34" s="150"/>
      <c r="AK34" s="150"/>
      <c r="AL34" s="150"/>
      <c r="AM34" s="150"/>
      <c r="AN34" s="150"/>
      <c r="AO34" s="152"/>
      <c r="AP34" s="152"/>
      <c r="AQ34" s="152"/>
      <c r="AR34" s="156"/>
      <c r="AS34" s="164" t="str">
        <f t="shared" si="2"/>
        <v/>
      </c>
      <c r="AT34" s="150"/>
      <c r="AU34" s="150"/>
      <c r="AV34" s="150"/>
      <c r="AW34" s="150"/>
      <c r="AX34" s="150"/>
      <c r="AY34" s="150"/>
      <c r="AZ34" s="152"/>
      <c r="BA34" s="152"/>
      <c r="BB34" s="152"/>
      <c r="BC34" s="156"/>
      <c r="BD34" s="164" t="str">
        <f t="shared" si="3"/>
        <v/>
      </c>
      <c r="BE34" s="202"/>
      <c r="BF34" s="155" t="str">
        <f t="shared" si="4"/>
        <v/>
      </c>
      <c r="BG34" s="37"/>
      <c r="BH34" s="72" t="str">
        <f>IF(ISNUMBER(C34),IF(VLOOKUP(BF34,'Verrechnungs- Notenpunkte'!$K$5:$L$20,2,TRUE)-BG34&gt;=0,VLOOKUP(BF34,'Verrechnungs- Notenpunkte'!$K$5:$L$20,2,TRUE)-BG34,0),"")</f>
        <v/>
      </c>
    </row>
    <row r="35" spans="2:60" ht="25.9" customHeight="1" x14ac:dyDescent="0.25">
      <c r="B35" s="124">
        <v>26</v>
      </c>
      <c r="C35" s="129"/>
      <c r="D35" s="135"/>
      <c r="E35" s="135"/>
      <c r="F35" s="135"/>
      <c r="G35" s="135"/>
      <c r="H35" s="135"/>
      <c r="I35" s="135"/>
      <c r="J35" s="206"/>
      <c r="K35" s="33" t="str">
        <f t="shared" si="0"/>
        <v/>
      </c>
      <c r="L35" s="135"/>
      <c r="M35" s="135"/>
      <c r="N35" s="135"/>
      <c r="O35" s="135"/>
      <c r="P35" s="135"/>
      <c r="Q35" s="136"/>
      <c r="R35" s="136"/>
      <c r="S35" s="136"/>
      <c r="T35" s="139"/>
      <c r="U35" s="33" t="str">
        <f t="shared" si="5"/>
        <v/>
      </c>
      <c r="V35" s="135"/>
      <c r="W35" s="135"/>
      <c r="X35" s="135"/>
      <c r="Y35" s="135"/>
      <c r="Z35" s="135"/>
      <c r="AA35" s="135"/>
      <c r="AB35" s="135"/>
      <c r="AC35" s="136"/>
      <c r="AD35" s="136"/>
      <c r="AE35" s="136"/>
      <c r="AF35" s="139"/>
      <c r="AG35" s="35" t="str">
        <f t="shared" si="1"/>
        <v/>
      </c>
      <c r="AH35" s="135"/>
      <c r="AI35" s="135"/>
      <c r="AJ35" s="135"/>
      <c r="AK35" s="135"/>
      <c r="AL35" s="135"/>
      <c r="AM35" s="135"/>
      <c r="AN35" s="135"/>
      <c r="AO35" s="136"/>
      <c r="AP35" s="136"/>
      <c r="AQ35" s="136"/>
      <c r="AR35" s="139"/>
      <c r="AS35" s="35" t="str">
        <f t="shared" si="2"/>
        <v/>
      </c>
      <c r="AT35" s="135"/>
      <c r="AU35" s="135"/>
      <c r="AV35" s="135"/>
      <c r="AW35" s="135"/>
      <c r="AX35" s="135"/>
      <c r="AY35" s="135"/>
      <c r="AZ35" s="136"/>
      <c r="BA35" s="136"/>
      <c r="BB35" s="136"/>
      <c r="BC35" s="139"/>
      <c r="BD35" s="33" t="str">
        <f t="shared" si="3"/>
        <v/>
      </c>
      <c r="BE35" s="202"/>
      <c r="BF35" s="138" t="str">
        <f t="shared" si="4"/>
        <v/>
      </c>
      <c r="BG35" s="91"/>
      <c r="BH35" s="74" t="str">
        <f>IF(ISNUMBER(C35),IF(VLOOKUP(BF35,'Verrechnungs- Notenpunkte'!$K$5:$L$20,2,TRUE)-BG35&gt;=0,VLOOKUP(BF35,'Verrechnungs- Notenpunkte'!$K$5:$L$20,2,TRUE)-BG35,0),"")</f>
        <v/>
      </c>
    </row>
    <row r="36" spans="2:60" ht="25.9" customHeight="1" x14ac:dyDescent="0.25">
      <c r="B36" s="125">
        <v>27</v>
      </c>
      <c r="C36" s="140"/>
      <c r="D36" s="142"/>
      <c r="E36" s="142"/>
      <c r="F36" s="142"/>
      <c r="G36" s="142"/>
      <c r="H36" s="142"/>
      <c r="I36" s="142"/>
      <c r="J36" s="203"/>
      <c r="K36" s="146" t="str">
        <f t="shared" si="0"/>
        <v/>
      </c>
      <c r="L36" s="142"/>
      <c r="M36" s="142"/>
      <c r="N36" s="142"/>
      <c r="O36" s="142"/>
      <c r="P36" s="142"/>
      <c r="Q36" s="144"/>
      <c r="R36" s="144"/>
      <c r="S36" s="144"/>
      <c r="T36" s="147"/>
      <c r="U36" s="33" t="str">
        <f t="shared" si="5"/>
        <v/>
      </c>
      <c r="V36" s="142"/>
      <c r="W36" s="142"/>
      <c r="X36" s="142"/>
      <c r="Y36" s="142"/>
      <c r="Z36" s="142"/>
      <c r="AA36" s="142"/>
      <c r="AB36" s="142"/>
      <c r="AC36" s="144"/>
      <c r="AD36" s="144"/>
      <c r="AE36" s="144"/>
      <c r="AF36" s="147"/>
      <c r="AG36" s="146" t="str">
        <f t="shared" si="1"/>
        <v/>
      </c>
      <c r="AH36" s="142"/>
      <c r="AI36" s="142"/>
      <c r="AJ36" s="142"/>
      <c r="AK36" s="142"/>
      <c r="AL36" s="142"/>
      <c r="AM36" s="142"/>
      <c r="AN36" s="142"/>
      <c r="AO36" s="144"/>
      <c r="AP36" s="144"/>
      <c r="AQ36" s="144"/>
      <c r="AR36" s="147"/>
      <c r="AS36" s="146" t="str">
        <f t="shared" si="2"/>
        <v/>
      </c>
      <c r="AT36" s="142"/>
      <c r="AU36" s="142"/>
      <c r="AV36" s="142"/>
      <c r="AW36" s="142"/>
      <c r="AX36" s="142"/>
      <c r="AY36" s="142"/>
      <c r="AZ36" s="144"/>
      <c r="BA36" s="144"/>
      <c r="BB36" s="144"/>
      <c r="BC36" s="147"/>
      <c r="BD36" s="33" t="str">
        <f t="shared" si="3"/>
        <v/>
      </c>
      <c r="BE36" s="202"/>
      <c r="BF36" s="138" t="str">
        <f t="shared" si="4"/>
        <v/>
      </c>
      <c r="BG36" s="92"/>
      <c r="BH36" s="71" t="str">
        <f>IF(ISNUMBER(C36),IF(VLOOKUP(BF36,'Verrechnungs- Notenpunkte'!$K$5:$L$20,2,TRUE)-BG36&gt;=0,VLOOKUP(BF36,'Verrechnungs- Notenpunkte'!$K$5:$L$20,2,TRUE)-BG36,0),"")</f>
        <v/>
      </c>
    </row>
    <row r="37" spans="2:60" ht="25.9" customHeight="1" x14ac:dyDescent="0.25">
      <c r="B37" s="125">
        <v>28</v>
      </c>
      <c r="C37" s="140"/>
      <c r="D37" s="142"/>
      <c r="E37" s="142"/>
      <c r="F37" s="142"/>
      <c r="G37" s="142"/>
      <c r="H37" s="142"/>
      <c r="I37" s="142"/>
      <c r="J37" s="203"/>
      <c r="K37" s="146" t="str">
        <f t="shared" si="0"/>
        <v/>
      </c>
      <c r="L37" s="142"/>
      <c r="M37" s="142"/>
      <c r="N37" s="142"/>
      <c r="O37" s="142"/>
      <c r="P37" s="142"/>
      <c r="Q37" s="144"/>
      <c r="R37" s="144"/>
      <c r="S37" s="144"/>
      <c r="T37" s="147"/>
      <c r="U37" s="33" t="str">
        <f t="shared" si="5"/>
        <v/>
      </c>
      <c r="V37" s="142"/>
      <c r="W37" s="142"/>
      <c r="X37" s="142"/>
      <c r="Y37" s="142"/>
      <c r="Z37" s="142"/>
      <c r="AA37" s="142"/>
      <c r="AB37" s="142"/>
      <c r="AC37" s="144"/>
      <c r="AD37" s="144"/>
      <c r="AE37" s="144"/>
      <c r="AF37" s="147"/>
      <c r="AG37" s="146" t="str">
        <f t="shared" si="1"/>
        <v/>
      </c>
      <c r="AH37" s="142"/>
      <c r="AI37" s="142"/>
      <c r="AJ37" s="142"/>
      <c r="AK37" s="142"/>
      <c r="AL37" s="142"/>
      <c r="AM37" s="142"/>
      <c r="AN37" s="142"/>
      <c r="AO37" s="144"/>
      <c r="AP37" s="144"/>
      <c r="AQ37" s="144"/>
      <c r="AR37" s="147"/>
      <c r="AS37" s="146" t="str">
        <f t="shared" si="2"/>
        <v/>
      </c>
      <c r="AT37" s="142"/>
      <c r="AU37" s="142"/>
      <c r="AV37" s="142"/>
      <c r="AW37" s="142"/>
      <c r="AX37" s="142"/>
      <c r="AY37" s="142"/>
      <c r="AZ37" s="144"/>
      <c r="BA37" s="144"/>
      <c r="BB37" s="144"/>
      <c r="BC37" s="147"/>
      <c r="BD37" s="33" t="str">
        <f t="shared" si="3"/>
        <v/>
      </c>
      <c r="BE37" s="202"/>
      <c r="BF37" s="138" t="str">
        <f t="shared" si="4"/>
        <v/>
      </c>
      <c r="BG37" s="92"/>
      <c r="BH37" s="199" t="str">
        <f>IF(ISNUMBER(C37),IF(VLOOKUP(BF37,'Verrechnungs- Notenpunkte'!$K$5:$L$20,2,TRUE)-BG37&gt;=0,VLOOKUP(BF37,'Verrechnungs- Notenpunkte'!$K$5:$L$20,2,TRUE)-BG37,0),"")</f>
        <v/>
      </c>
    </row>
    <row r="38" spans="2:60" ht="25.9" customHeight="1" x14ac:dyDescent="0.25">
      <c r="B38" s="125">
        <v>29</v>
      </c>
      <c r="C38" s="140"/>
      <c r="D38" s="142"/>
      <c r="E38" s="142"/>
      <c r="F38" s="142"/>
      <c r="G38" s="142"/>
      <c r="H38" s="142"/>
      <c r="I38" s="142"/>
      <c r="J38" s="203"/>
      <c r="K38" s="146" t="str">
        <f t="shared" si="0"/>
        <v/>
      </c>
      <c r="L38" s="142"/>
      <c r="M38" s="142"/>
      <c r="N38" s="142"/>
      <c r="O38" s="142"/>
      <c r="P38" s="142"/>
      <c r="Q38" s="144"/>
      <c r="R38" s="144"/>
      <c r="S38" s="144"/>
      <c r="T38" s="147"/>
      <c r="U38" s="33" t="str">
        <f t="shared" si="5"/>
        <v/>
      </c>
      <c r="V38" s="142"/>
      <c r="W38" s="142"/>
      <c r="X38" s="142"/>
      <c r="Y38" s="142"/>
      <c r="Z38" s="142"/>
      <c r="AA38" s="142"/>
      <c r="AB38" s="142"/>
      <c r="AC38" s="144"/>
      <c r="AD38" s="144"/>
      <c r="AE38" s="144"/>
      <c r="AF38" s="147"/>
      <c r="AG38" s="146" t="str">
        <f t="shared" si="1"/>
        <v/>
      </c>
      <c r="AH38" s="142"/>
      <c r="AI38" s="142"/>
      <c r="AJ38" s="142"/>
      <c r="AK38" s="142"/>
      <c r="AL38" s="142"/>
      <c r="AM38" s="142"/>
      <c r="AN38" s="142"/>
      <c r="AO38" s="144"/>
      <c r="AP38" s="144"/>
      <c r="AQ38" s="144"/>
      <c r="AR38" s="147"/>
      <c r="AS38" s="146" t="str">
        <f t="shared" si="2"/>
        <v/>
      </c>
      <c r="AT38" s="142"/>
      <c r="AU38" s="142"/>
      <c r="AV38" s="142"/>
      <c r="AW38" s="142"/>
      <c r="AX38" s="142"/>
      <c r="AY38" s="142"/>
      <c r="AZ38" s="144"/>
      <c r="BA38" s="144"/>
      <c r="BB38" s="144"/>
      <c r="BC38" s="147"/>
      <c r="BD38" s="33" t="str">
        <f t="shared" si="3"/>
        <v/>
      </c>
      <c r="BE38" s="202"/>
      <c r="BF38" s="138" t="str">
        <f t="shared" si="4"/>
        <v/>
      </c>
      <c r="BG38" s="92"/>
      <c r="BH38" s="71" t="str">
        <f>IF(ISNUMBER(C38),IF(VLOOKUP(BF38,'Verrechnungs- Notenpunkte'!$K$5:$L$20,2,TRUE)-BG38&gt;=0,VLOOKUP(BF38,'Verrechnungs- Notenpunkte'!$K$5:$L$20,2,TRUE)-BG38,0),"")</f>
        <v/>
      </c>
    </row>
    <row r="39" spans="2:60" ht="25.9" customHeight="1" thickBot="1" x14ac:dyDescent="0.3">
      <c r="B39" s="126">
        <v>30</v>
      </c>
      <c r="C39" s="148"/>
      <c r="D39" s="150"/>
      <c r="E39" s="150"/>
      <c r="F39" s="150"/>
      <c r="G39" s="150"/>
      <c r="H39" s="150"/>
      <c r="I39" s="150"/>
      <c r="J39" s="204"/>
      <c r="K39" s="164" t="str">
        <f t="shared" si="0"/>
        <v/>
      </c>
      <c r="L39" s="150"/>
      <c r="M39" s="150"/>
      <c r="N39" s="150"/>
      <c r="O39" s="150"/>
      <c r="P39" s="150"/>
      <c r="Q39" s="152"/>
      <c r="R39" s="152"/>
      <c r="S39" s="152"/>
      <c r="T39" s="156"/>
      <c r="U39" s="164" t="str">
        <f t="shared" si="5"/>
        <v/>
      </c>
      <c r="V39" s="150"/>
      <c r="W39" s="150"/>
      <c r="X39" s="150"/>
      <c r="Y39" s="150"/>
      <c r="Z39" s="150"/>
      <c r="AA39" s="150"/>
      <c r="AB39" s="150"/>
      <c r="AC39" s="152"/>
      <c r="AD39" s="152"/>
      <c r="AE39" s="152"/>
      <c r="AF39" s="156"/>
      <c r="AG39" s="164" t="str">
        <f t="shared" si="1"/>
        <v/>
      </c>
      <c r="AH39" s="150"/>
      <c r="AI39" s="150"/>
      <c r="AJ39" s="150"/>
      <c r="AK39" s="150"/>
      <c r="AL39" s="150"/>
      <c r="AM39" s="150"/>
      <c r="AN39" s="150"/>
      <c r="AO39" s="152"/>
      <c r="AP39" s="152"/>
      <c r="AQ39" s="152"/>
      <c r="AR39" s="156"/>
      <c r="AS39" s="164" t="str">
        <f t="shared" si="2"/>
        <v/>
      </c>
      <c r="AT39" s="150"/>
      <c r="AU39" s="150"/>
      <c r="AV39" s="150"/>
      <c r="AW39" s="150"/>
      <c r="AX39" s="150"/>
      <c r="AY39" s="150"/>
      <c r="AZ39" s="152"/>
      <c r="BA39" s="152"/>
      <c r="BB39" s="152"/>
      <c r="BC39" s="156"/>
      <c r="BD39" s="164" t="str">
        <f t="shared" si="3"/>
        <v/>
      </c>
      <c r="BE39" s="202"/>
      <c r="BF39" s="155" t="str">
        <f>IF(ISNUMBER(C39),IF(OR(K39=0,U39=0,AG39=0,BD39=0,AS39=0),ROUND(K39+U39+AG39+AS39+BD39,0),"Fehler"),"")</f>
        <v/>
      </c>
      <c r="BG39" s="37"/>
      <c r="BH39" s="197" t="str">
        <f>IF(ISNUMBER(C39),IF(VLOOKUP(BF39,'Verrechnungs- Notenpunkte'!$K$5:$L$20,2,TRUE)-BG39&gt;=0,VLOOKUP(BF39,'Verrechnungs- Notenpunkte'!$K$5:$L$20,2,TRUE)-BG39,0),"")</f>
        <v/>
      </c>
    </row>
    <row r="40" spans="2:60" ht="25.9" customHeight="1" x14ac:dyDescent="0.25">
      <c r="H40" s="663" t="s">
        <v>56</v>
      </c>
      <c r="I40" s="663"/>
      <c r="J40" s="663"/>
      <c r="K40" s="64" t="str">
        <f>IF(COUNT(K10:K39)&gt;0,SUM(K10:K39)/COUNT(K10:K39),"")</f>
        <v/>
      </c>
      <c r="R40" s="663" t="s">
        <v>56</v>
      </c>
      <c r="S40" s="663"/>
      <c r="T40" s="663"/>
      <c r="U40" s="64" t="str">
        <f>IF(COUNT(U10:U39)&gt;0,SUM(U10:U39)/COUNTIF(U10:U39,"&gt;0"),"")</f>
        <v/>
      </c>
      <c r="AD40" s="663" t="s">
        <v>56</v>
      </c>
      <c r="AE40" s="663"/>
      <c r="AF40" s="663"/>
      <c r="AG40" s="64" t="str">
        <f>IF(COUNT(AG10:AG39)&gt;0,SUM(AG10:AG39)/COUNTIF(AG10:AG39,"&gt;0"),"")</f>
        <v/>
      </c>
      <c r="AP40" s="663" t="s">
        <v>56</v>
      </c>
      <c r="AQ40" s="663"/>
      <c r="AR40" s="663"/>
      <c r="AS40" s="64" t="str">
        <f>IF(COUNT(AS10:AS39)&gt;0,SUM(AS10:AS39)/COUNTIF(AS10:AS39,"&gt;0"),"")</f>
        <v/>
      </c>
      <c r="BA40" s="835" t="s">
        <v>56</v>
      </c>
      <c r="BB40" s="836"/>
      <c r="BC40" s="837"/>
      <c r="BD40" s="64" t="str">
        <f>IF(COUNT(BD10:BD39)&gt;0,SUM(BD10:BD39)/COUNTIF(BD10:BD39,"&gt;0"),"")</f>
        <v/>
      </c>
      <c r="BE40" s="58"/>
      <c r="BG40" s="61" t="s">
        <v>66</v>
      </c>
      <c r="BH40" s="80" t="str">
        <f>IF(COUNT(BH10:BH39)&gt;0,SUM(BH10:BH39)/COUNT(BH10:BH39),"")</f>
        <v/>
      </c>
    </row>
    <row r="41" spans="2:60" ht="13" thickBot="1" x14ac:dyDescent="0.3"/>
    <row r="42" spans="2:60" ht="30" customHeight="1" x14ac:dyDescent="0.25">
      <c r="B42" s="824" t="s">
        <v>8</v>
      </c>
      <c r="C42" s="825"/>
      <c r="D42" s="825"/>
      <c r="E42" s="825"/>
      <c r="F42" s="825"/>
      <c r="G42" s="825"/>
      <c r="H42" s="825"/>
      <c r="I42" s="825"/>
      <c r="J42" s="825"/>
      <c r="K42" s="825"/>
      <c r="L42" s="825"/>
      <c r="M42" s="825"/>
      <c r="N42" s="825"/>
      <c r="O42" s="825"/>
      <c r="P42" s="825"/>
      <c r="Q42" s="826"/>
    </row>
    <row r="43" spans="2:60" ht="45" customHeight="1" x14ac:dyDescent="0.25">
      <c r="B43" s="846" t="s">
        <v>24</v>
      </c>
      <c r="C43" s="847"/>
      <c r="D43" s="847"/>
      <c r="E43" s="847"/>
      <c r="F43" s="848"/>
      <c r="G43" s="827"/>
      <c r="H43" s="828"/>
      <c r="I43" s="828"/>
      <c r="J43" s="828"/>
      <c r="K43" s="828"/>
      <c r="L43" s="828"/>
      <c r="M43" s="828"/>
      <c r="N43" s="828"/>
      <c r="O43" s="828"/>
      <c r="P43" s="828"/>
      <c r="Q43" s="829"/>
    </row>
    <row r="44" spans="2:60" ht="58.5" customHeight="1" thickBot="1" x14ac:dyDescent="0.3">
      <c r="B44" s="633" t="s">
        <v>3</v>
      </c>
      <c r="C44" s="634"/>
      <c r="D44" s="634"/>
      <c r="E44" s="634"/>
      <c r="F44" s="635"/>
      <c r="G44" s="820"/>
      <c r="H44" s="821"/>
      <c r="I44" s="821"/>
      <c r="J44" s="821"/>
      <c r="K44" s="821"/>
      <c r="L44" s="821"/>
      <c r="M44" s="821"/>
      <c r="N44" s="821"/>
      <c r="O44" s="821"/>
      <c r="P44" s="821"/>
      <c r="Q44" s="822"/>
    </row>
  </sheetData>
  <sheetProtection algorithmName="SHA-512" hashValue="R7NlETUUFrYMt/LRSuz9dt6Dwfba8oRA3WSbIsGPxh60BFSrlfSniFvqbxeoft3P4z8shLskBt48Bmn5dPrSGg==" saltValue="pCCybj5a7+uLv3tb7YVUfw==" spinCount="100000" sheet="1" selectLockedCells="1"/>
  <dataConsolidate/>
  <mergeCells count="45">
    <mergeCell ref="B44:F44"/>
    <mergeCell ref="B43:F43"/>
    <mergeCell ref="BH5:BH9"/>
    <mergeCell ref="BG5:BG9"/>
    <mergeCell ref="B2:I2"/>
    <mergeCell ref="J2:Q2"/>
    <mergeCell ref="R2:AA2"/>
    <mergeCell ref="AB2:AI2"/>
    <mergeCell ref="AJ2:AQ2"/>
    <mergeCell ref="B3:I3"/>
    <mergeCell ref="AP40:AR40"/>
    <mergeCell ref="L6:T7"/>
    <mergeCell ref="V6:AF7"/>
    <mergeCell ref="R40:T40"/>
    <mergeCell ref="D5:J7"/>
    <mergeCell ref="BG1:BH1"/>
    <mergeCell ref="BD6:BD8"/>
    <mergeCell ref="L5:BD5"/>
    <mergeCell ref="AZ3:BA3"/>
    <mergeCell ref="U6:U8"/>
    <mergeCell ref="AH6:AR7"/>
    <mergeCell ref="AT6:BC7"/>
    <mergeCell ref="AG6:AG8"/>
    <mergeCell ref="AS6:AS8"/>
    <mergeCell ref="J1:BA1"/>
    <mergeCell ref="BB2:BH3"/>
    <mergeCell ref="AR2:BA2"/>
    <mergeCell ref="AR3:AY3"/>
    <mergeCell ref="J3:AQ3"/>
    <mergeCell ref="H1:I1"/>
    <mergeCell ref="G44:Q44"/>
    <mergeCell ref="BF5:BF8"/>
    <mergeCell ref="B1:C1"/>
    <mergeCell ref="D1:G1"/>
    <mergeCell ref="B8:C8"/>
    <mergeCell ref="B42:Q42"/>
    <mergeCell ref="G43:Q43"/>
    <mergeCell ref="B9:C9"/>
    <mergeCell ref="B5:B7"/>
    <mergeCell ref="C5:C7"/>
    <mergeCell ref="K5:K8"/>
    <mergeCell ref="H40:J40"/>
    <mergeCell ref="BB1:BF1"/>
    <mergeCell ref="BA40:BC40"/>
    <mergeCell ref="AD40:AF40"/>
  </mergeCells>
  <conditionalFormatting sqref="D10:F10">
    <cfRule type="expression" dxfId="198" priority="65">
      <formula>MOD(D10,0.5)&lt;&gt;0</formula>
    </cfRule>
  </conditionalFormatting>
  <conditionalFormatting sqref="L10:P39">
    <cfRule type="cellIs" dxfId="197" priority="44" operator="greaterThan">
      <formula>L$9</formula>
    </cfRule>
  </conditionalFormatting>
  <conditionalFormatting sqref="Q10:Q39">
    <cfRule type="expression" dxfId="196" priority="43">
      <formula>MOD(Q10,0.5)&lt;&gt;0</formula>
    </cfRule>
  </conditionalFormatting>
  <conditionalFormatting sqref="Q10:Q39">
    <cfRule type="cellIs" dxfId="195" priority="42" operator="greaterThan">
      <formula>Q$9</formula>
    </cfRule>
  </conditionalFormatting>
  <conditionalFormatting sqref="R10:R39">
    <cfRule type="expression" dxfId="194" priority="41">
      <formula>MOD(R10,0.5)&lt;&gt;0</formula>
    </cfRule>
  </conditionalFormatting>
  <conditionalFormatting sqref="R10:R39">
    <cfRule type="cellIs" dxfId="193" priority="40" operator="greaterThan">
      <formula>R$9</formula>
    </cfRule>
  </conditionalFormatting>
  <conditionalFormatting sqref="S10:S39">
    <cfRule type="expression" dxfId="192" priority="39">
      <formula>MOD(S10,0.5)&lt;&gt;0</formula>
    </cfRule>
  </conditionalFormatting>
  <conditionalFormatting sqref="S10:S39">
    <cfRule type="cellIs" dxfId="191" priority="38" operator="greaterThan">
      <formula>S$9</formula>
    </cfRule>
  </conditionalFormatting>
  <conditionalFormatting sqref="T10:T39">
    <cfRule type="expression" dxfId="190" priority="37">
      <formula>MOD(T10,0.5)&lt;&gt;0</formula>
    </cfRule>
  </conditionalFormatting>
  <conditionalFormatting sqref="T10:T39">
    <cfRule type="cellIs" dxfId="189" priority="36" operator="greaterThan">
      <formula>T$9</formula>
    </cfRule>
  </conditionalFormatting>
  <conditionalFormatting sqref="BC10:BC39">
    <cfRule type="cellIs" dxfId="188" priority="26" operator="greaterThan">
      <formula>BC$9</formula>
    </cfRule>
  </conditionalFormatting>
  <conditionalFormatting sqref="D10:F10">
    <cfRule type="cellIs" dxfId="187" priority="64" operator="greaterThan">
      <formula>D$9</formula>
    </cfRule>
  </conditionalFormatting>
  <conditionalFormatting sqref="G10">
    <cfRule type="expression" dxfId="186" priority="63">
      <formula>MOD(G10,0.5)&lt;&gt;0</formula>
    </cfRule>
  </conditionalFormatting>
  <conditionalFormatting sqref="G10">
    <cfRule type="cellIs" dxfId="185" priority="62" operator="greaterThan">
      <formula>G$9</formula>
    </cfRule>
  </conditionalFormatting>
  <conditionalFormatting sqref="H10">
    <cfRule type="expression" dxfId="184" priority="61">
      <formula>MOD(H10,0.5)&lt;&gt;0</formula>
    </cfRule>
  </conditionalFormatting>
  <conditionalFormatting sqref="H10">
    <cfRule type="cellIs" dxfId="183" priority="60" operator="greaterThan">
      <formula>H$9</formula>
    </cfRule>
  </conditionalFormatting>
  <conditionalFormatting sqref="I10">
    <cfRule type="expression" dxfId="182" priority="59">
      <formula>MOD(I10,0.5)&lt;&gt;0</formula>
    </cfRule>
  </conditionalFormatting>
  <conditionalFormatting sqref="I10">
    <cfRule type="cellIs" dxfId="181" priority="58" operator="greaterThan">
      <formula>I$9</formula>
    </cfRule>
  </conditionalFormatting>
  <conditionalFormatting sqref="J10">
    <cfRule type="expression" dxfId="180" priority="57">
      <formula>MOD(J10,0.5)&lt;&gt;0</formula>
    </cfRule>
  </conditionalFormatting>
  <conditionalFormatting sqref="J10">
    <cfRule type="cellIs" dxfId="179" priority="56" operator="greaterThan">
      <formula>J$9</formula>
    </cfRule>
  </conditionalFormatting>
  <conditionalFormatting sqref="D11:F39">
    <cfRule type="expression" dxfId="178" priority="55">
      <formula>MOD(D11,0.5)&lt;&gt;0</formula>
    </cfRule>
  </conditionalFormatting>
  <conditionalFormatting sqref="D11:F39">
    <cfRule type="cellIs" dxfId="177" priority="54" operator="greaterThan">
      <formula>D$9</formula>
    </cfRule>
  </conditionalFormatting>
  <conditionalFormatting sqref="G11:G39">
    <cfRule type="expression" dxfId="176" priority="53">
      <formula>MOD(G11,0.5)&lt;&gt;0</formula>
    </cfRule>
  </conditionalFormatting>
  <conditionalFormatting sqref="G11:G39">
    <cfRule type="cellIs" dxfId="175" priority="52" operator="greaterThan">
      <formula>G$9</formula>
    </cfRule>
  </conditionalFormatting>
  <conditionalFormatting sqref="H11:H39">
    <cfRule type="expression" dxfId="174" priority="51">
      <formula>MOD(H11,0.5)&lt;&gt;0</formula>
    </cfRule>
  </conditionalFormatting>
  <conditionalFormatting sqref="H11:H39">
    <cfRule type="cellIs" dxfId="173" priority="50" operator="greaterThan">
      <formula>H$9</formula>
    </cfRule>
  </conditionalFormatting>
  <conditionalFormatting sqref="I11:I39">
    <cfRule type="expression" dxfId="172" priority="49">
      <formula>MOD(I11,0.5)&lt;&gt;0</formula>
    </cfRule>
  </conditionalFormatting>
  <conditionalFormatting sqref="I11:I39">
    <cfRule type="cellIs" dxfId="171" priority="48" operator="greaterThan">
      <formula>I$9</formula>
    </cfRule>
  </conditionalFormatting>
  <conditionalFormatting sqref="J11:J39">
    <cfRule type="expression" dxfId="170" priority="47">
      <formula>MOD(J11,0.5)&lt;&gt;0</formula>
    </cfRule>
  </conditionalFormatting>
  <conditionalFormatting sqref="J11:J39">
    <cfRule type="cellIs" dxfId="169" priority="46" operator="greaterThan">
      <formula>J$9</formula>
    </cfRule>
  </conditionalFormatting>
  <conditionalFormatting sqref="L10:P39">
    <cfRule type="expression" dxfId="168" priority="45">
      <formula>MOD(L10,0.5)&lt;&gt;0</formula>
    </cfRule>
  </conditionalFormatting>
  <conditionalFormatting sqref="AT10:AY39">
    <cfRule type="expression" dxfId="167" priority="35">
      <formula>MOD(AT10,0.5)&lt;&gt;0</formula>
    </cfRule>
  </conditionalFormatting>
  <conditionalFormatting sqref="AT10:AY39">
    <cfRule type="cellIs" dxfId="166" priority="34" operator="greaterThan">
      <formula>AT$9</formula>
    </cfRule>
  </conditionalFormatting>
  <conditionalFormatting sqref="AZ10:AZ39">
    <cfRule type="expression" dxfId="165" priority="33">
      <formula>MOD(AZ10,0.5)&lt;&gt;0</formula>
    </cfRule>
  </conditionalFormatting>
  <conditionalFormatting sqref="AZ10:AZ39">
    <cfRule type="cellIs" dxfId="164" priority="32" operator="greaterThan">
      <formula>AZ$9</formula>
    </cfRule>
  </conditionalFormatting>
  <conditionalFormatting sqref="BA10:BA39">
    <cfRule type="expression" dxfId="163" priority="31">
      <formula>MOD(BA10,0.5)&lt;&gt;0</formula>
    </cfRule>
  </conditionalFormatting>
  <conditionalFormatting sqref="BA10:BA39">
    <cfRule type="cellIs" dxfId="162" priority="30" operator="greaterThan">
      <formula>BA$9</formula>
    </cfRule>
  </conditionalFormatting>
  <conditionalFormatting sqref="BB10:BB39">
    <cfRule type="expression" dxfId="161" priority="29">
      <formula>MOD(BB10,0.5)&lt;&gt;0</formula>
    </cfRule>
  </conditionalFormatting>
  <conditionalFormatting sqref="BB10:BB39">
    <cfRule type="cellIs" dxfId="160" priority="28" operator="greaterThan">
      <formula>BB$9</formula>
    </cfRule>
  </conditionalFormatting>
  <conditionalFormatting sqref="BC10:BC39">
    <cfRule type="expression" dxfId="159" priority="27">
      <formula>MOD(BC10,0.5)&lt;&gt;0</formula>
    </cfRule>
  </conditionalFormatting>
  <conditionalFormatting sqref="K9">
    <cfRule type="cellIs" dxfId="158" priority="25" operator="notEqual">
      <formula>30</formula>
    </cfRule>
  </conditionalFormatting>
  <conditionalFormatting sqref="U9">
    <cfRule type="cellIs" dxfId="157" priority="24" operator="notEqual">
      <formula>30</formula>
    </cfRule>
  </conditionalFormatting>
  <conditionalFormatting sqref="BD9">
    <cfRule type="cellIs" dxfId="156" priority="23" operator="notEqual">
      <formula>30</formula>
    </cfRule>
  </conditionalFormatting>
  <conditionalFormatting sqref="AG9">
    <cfRule type="cellIs" dxfId="155" priority="12" operator="notEqual">
      <formula>30</formula>
    </cfRule>
  </conditionalFormatting>
  <conditionalFormatting sqref="V10:AB39">
    <cfRule type="cellIs" dxfId="154" priority="21" operator="greaterThan">
      <formula>V$9</formula>
    </cfRule>
  </conditionalFormatting>
  <conditionalFormatting sqref="AC10:AC39">
    <cfRule type="expression" dxfId="153" priority="20">
      <formula>MOD(AC10,0.5)&lt;&gt;0</formula>
    </cfRule>
  </conditionalFormatting>
  <conditionalFormatting sqref="AC10:AC39">
    <cfRule type="cellIs" dxfId="152" priority="19" operator="greaterThan">
      <formula>AC$9</formula>
    </cfRule>
  </conditionalFormatting>
  <conditionalFormatting sqref="AD10:AD39">
    <cfRule type="expression" dxfId="151" priority="18">
      <formula>MOD(AD10,0.5)&lt;&gt;0</formula>
    </cfRule>
  </conditionalFormatting>
  <conditionalFormatting sqref="AD10:AD39">
    <cfRule type="cellIs" dxfId="150" priority="17" operator="greaterThan">
      <formula>AD$9</formula>
    </cfRule>
  </conditionalFormatting>
  <conditionalFormatting sqref="AE10:AE39">
    <cfRule type="expression" dxfId="149" priority="16">
      <formula>MOD(AE10,0.5)&lt;&gt;0</formula>
    </cfRule>
  </conditionalFormatting>
  <conditionalFormatting sqref="AE10:AE39">
    <cfRule type="cellIs" dxfId="148" priority="15" operator="greaterThan">
      <formula>AE$9</formula>
    </cfRule>
  </conditionalFormatting>
  <conditionalFormatting sqref="AF10:AF39">
    <cfRule type="expression" dxfId="147" priority="14">
      <formula>MOD(AF10,0.5)&lt;&gt;0</formula>
    </cfRule>
  </conditionalFormatting>
  <conditionalFormatting sqref="AF10:AF39">
    <cfRule type="cellIs" dxfId="146" priority="13" operator="greaterThan">
      <formula>AF$9</formula>
    </cfRule>
  </conditionalFormatting>
  <conditionalFormatting sqref="V10:AB39">
    <cfRule type="expression" dxfId="145" priority="22">
      <formula>MOD(V10,0.5)&lt;&gt;0</formula>
    </cfRule>
  </conditionalFormatting>
  <conditionalFormatting sqref="AS9">
    <cfRule type="cellIs" dxfId="144" priority="1" operator="notEqual">
      <formula>30</formula>
    </cfRule>
  </conditionalFormatting>
  <conditionalFormatting sqref="AH10:AN39">
    <cfRule type="cellIs" dxfId="143" priority="10" operator="greaterThan">
      <formula>AH$9</formula>
    </cfRule>
  </conditionalFormatting>
  <conditionalFormatting sqref="AO10:AO39">
    <cfRule type="expression" dxfId="142" priority="9">
      <formula>MOD(AO10,0.5)&lt;&gt;0</formula>
    </cfRule>
  </conditionalFormatting>
  <conditionalFormatting sqref="AO10:AO39">
    <cfRule type="cellIs" dxfId="141" priority="8" operator="greaterThan">
      <formula>AO$9</formula>
    </cfRule>
  </conditionalFormatting>
  <conditionalFormatting sqref="AP10:AP39">
    <cfRule type="expression" dxfId="140" priority="7">
      <formula>MOD(AP10,0.5)&lt;&gt;0</formula>
    </cfRule>
  </conditionalFormatting>
  <conditionalFormatting sqref="AP10:AP39">
    <cfRule type="cellIs" dxfId="139" priority="6" operator="greaterThan">
      <formula>AP$9</formula>
    </cfRule>
  </conditionalFormatting>
  <conditionalFormatting sqref="AQ10:AQ39">
    <cfRule type="expression" dxfId="138" priority="5">
      <formula>MOD(AQ10,0.5)&lt;&gt;0</formula>
    </cfRule>
  </conditionalFormatting>
  <conditionalFormatting sqref="AQ10:AQ39">
    <cfRule type="cellIs" dxfId="137" priority="4" operator="greaterThan">
      <formula>AQ$9</formula>
    </cfRule>
  </conditionalFormatting>
  <conditionalFormatting sqref="AR10:AR39">
    <cfRule type="expression" dxfId="136" priority="3">
      <formula>MOD(AR10,0.5)&lt;&gt;0</formula>
    </cfRule>
  </conditionalFormatting>
  <conditionalFormatting sqref="AR10:AR39">
    <cfRule type="cellIs" dxfId="135" priority="2" operator="greaterThan">
      <formula>AR$9</formula>
    </cfRule>
  </conditionalFormatting>
  <conditionalFormatting sqref="AH10:AN39">
    <cfRule type="expression" dxfId="134" priority="11">
      <formula>MOD(AH10,0.5)&lt;&gt;0</formula>
    </cfRule>
  </conditionalFormatting>
  <dataValidations count="5">
    <dataValidation type="whole" allowBlank="1" showInputMessage="1" showErrorMessage="1" errorTitle="Achtung" error="Bitte nur ganze Noten zwischen 0 und 2 NP eintragen!" sqref="BG10:BG39">
      <formula1>0</formula1>
      <formula2>2</formula2>
    </dataValidation>
    <dataValidation type="list" allowBlank="1" showInputMessage="1" showErrorMessage="1" sqref="BG1:BH1">
      <formula1>"EK, ZK, EB"</formula1>
    </dataValidation>
    <dataValidation type="list" allowBlank="1" showInputMessage="1" showErrorMessage="1" sqref="H1:I1">
      <formula1>"HT, NT, NNT"</formula1>
    </dataValidation>
    <dataValidation type="whole" showInputMessage="1" showErrorMessage="1" errorTitle="Vorsicht" error="Bitte maximal mögliche BE beachten bzw. ganze BE eingeben!" sqref="D10:J39 L10:T39 V10:AF39 AH10:AR39 AT10:BC39">
      <formula1>0</formula1>
      <formula2>D$9</formula2>
    </dataValidation>
    <dataValidation type="whole" allowBlank="1" showInputMessage="1" showErrorMessage="1" sqref="D9:J9 L9:T9 V9:AF9 AH9:AR9 AT9:BC9">
      <formula1>0</formula1>
      <formula2>30</formula2>
    </dataValidation>
  </dataValidations>
  <pageMargins left="0.39370078740157483" right="0.39370078740157483" top="0.39370078740157483" bottom="0.3937007874015748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Fächer</vt:lpstr>
      <vt:lpstr>Verrechnungs- Notenpunkte</vt:lpstr>
      <vt:lpstr>Hinweis</vt:lpstr>
      <vt:lpstr>D</vt:lpstr>
      <vt:lpstr>M_LF</vt:lpstr>
      <vt:lpstr>M_BF</vt:lpstr>
      <vt:lpstr>ModFS</vt:lpstr>
      <vt:lpstr>Bio_Ch</vt:lpstr>
      <vt:lpstr>Inf</vt:lpstr>
      <vt:lpstr>NwT</vt:lpstr>
      <vt:lpstr>Ph</vt:lpstr>
      <vt:lpstr>BK</vt:lpstr>
      <vt:lpstr>Eth_Geo_Ge_Gk_Mu_Rel_Wi </vt:lpstr>
      <vt:lpstr>Sport</vt:lpstr>
      <vt:lpstr>Gr_La</vt:lpstr>
      <vt:lpstr>Bio_Ch!Druckbereich</vt:lpstr>
      <vt:lpstr>BK!Druckbereich</vt:lpstr>
      <vt:lpstr>D!Druckbereich</vt:lpstr>
      <vt:lpstr>'Eth_Geo_Ge_Gk_Mu_Rel_Wi '!Druckbereich</vt:lpstr>
      <vt:lpstr>Gr_La!Druckbereich</vt:lpstr>
      <vt:lpstr>Hinweis!Druckbereich</vt:lpstr>
      <vt:lpstr>Inf!Druckbereich</vt:lpstr>
      <vt:lpstr>M_BF!Druckbereich</vt:lpstr>
      <vt:lpstr>M_LF!Druckbereich</vt:lpstr>
      <vt:lpstr>ModFS!Druckbereich</vt:lpstr>
      <vt:lpstr>NwT!Druckbereich</vt:lpstr>
      <vt:lpstr>Ph!Druckbereich</vt:lpstr>
      <vt:lpstr>Sport!Druckbereich</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2024-04-29T14:19:55Z</cp:lastPrinted>
  <dcterms:created xsi:type="dcterms:W3CDTF">2019-07-31T05:39:15Z</dcterms:created>
  <dcterms:modified xsi:type="dcterms:W3CDTF">2024-04-29T18:48:40Z</dcterms:modified>
</cp:coreProperties>
</file>